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90" windowWidth="11355" windowHeight="7650" activeTab="0"/>
  </bookViews>
  <sheets>
    <sheet name="SCF_financial info_EUR_BUL" sheetId="5" r:id="rId1"/>
  </sheets>
  <definedNames>
    <definedName name="_xlnm.Print_Area" localSheetId="0">'SCF_financial info_EUR_BUL'!$A$1:$H$16</definedName>
  </definedNames>
  <calcPr calcId="145621"/>
</workbook>
</file>

<file path=xl/sharedStrings.xml><?xml version="1.0" encoding="utf-8"?>
<sst xmlns="http://schemas.openxmlformats.org/spreadsheetml/2006/main" count="35" uniqueCount="21">
  <si>
    <t>8=6+7</t>
  </si>
  <si>
    <t xml:space="preserve">ОП / Фонд </t>
  </si>
  <si>
    <t>валута</t>
  </si>
  <si>
    <t>Бюджет по оперативна програма - ЕС финансиране</t>
  </si>
  <si>
    <t>Бюджет по оперативна програма - национално съфинасиране</t>
  </si>
  <si>
    <t>ЕС - част</t>
  </si>
  <si>
    <t>евро</t>
  </si>
  <si>
    <t>Сума</t>
  </si>
  <si>
    <t>1. ОП "Транспорт" / ЕФРР и КФ</t>
  </si>
  <si>
    <t>2. ОП "Околна среда" / ЕФРР и КФ</t>
  </si>
  <si>
    <t>4. ОП "Развитие на човешките ресурси" / ЕСФ</t>
  </si>
  <si>
    <t>5.ОП "Конкурентноспособност на българската икономика" / ЕФРР</t>
  </si>
  <si>
    <t>6. ОП "Административен капацитет" / ЕСФ</t>
  </si>
  <si>
    <t>7. ОП "Техническа помощ" / ЕФРР</t>
  </si>
  <si>
    <t>ЕФРР</t>
  </si>
  <si>
    <t>КФ</t>
  </si>
  <si>
    <t>НС - част</t>
  </si>
  <si>
    <t>3. ОП "Регионално развитие" / ЕФРР</t>
  </si>
  <si>
    <t>Получени траншове от ЕК към 30.11.2016</t>
  </si>
  <si>
    <t>Платено към  30.11.2016</t>
  </si>
  <si>
    <t>Общо платено към  30.11.2016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</si>
</sst>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  <numFmt numFmtId="174" formatCode="#,##0_ ;\-#,##0\ 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Bookman Old Style"/>
      <family val="1"/>
    </font>
    <font>
      <b/>
      <sz val="10"/>
      <color theme="0" tint="-0.3499799966812134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166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7" fontId="2" fillId="0" borderId="0" xfId="21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3" fillId="0" borderId="0" xfId="0" applyFont="1" applyFill="1"/>
    <xf numFmtId="10" fontId="6" fillId="0" borderId="0" xfId="20" applyNumberFormat="1" applyFont="1" applyFill="1"/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5" fillId="0" borderId="0" xfId="20" applyFont="1" applyFill="1"/>
    <xf numFmtId="10" fontId="3" fillId="0" borderId="0" xfId="20" applyNumberFormat="1" applyFont="1" applyFill="1"/>
    <xf numFmtId="0" fontId="8" fillId="2" borderId="0" xfId="0" applyFont="1" applyFill="1" applyBorder="1"/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165" fontId="7" fillId="2" borderId="0" xfId="0" applyNumberFormat="1" applyFont="1" applyFill="1"/>
    <xf numFmtId="171" fontId="7" fillId="2" borderId="0" xfId="0" applyNumberFormat="1" applyFont="1" applyFill="1"/>
    <xf numFmtId="165" fontId="8" fillId="2" borderId="0" xfId="0" applyNumberFormat="1" applyFont="1" applyFill="1"/>
    <xf numFmtId="0" fontId="7" fillId="2" borderId="0" xfId="0" applyFont="1" applyFill="1"/>
    <xf numFmtId="168" fontId="2" fillId="0" borderId="0" xfId="21" applyNumberFormat="1" applyFont="1" applyFill="1" applyBorder="1" applyAlignment="1">
      <alignment horizontal="center" vertical="center" wrapText="1"/>
    </xf>
    <xf numFmtId="171" fontId="2" fillId="3" borderId="0" xfId="21" applyNumberFormat="1" applyFont="1" applyFill="1" applyBorder="1" applyAlignment="1">
      <alignment horizontal="center" vertical="center" wrapText="1"/>
    </xf>
    <xf numFmtId="171" fontId="2" fillId="0" borderId="0" xfId="21" applyNumberFormat="1" applyFont="1" applyFill="1" applyBorder="1" applyAlignment="1">
      <alignment horizontal="center" vertical="center" wrapText="1"/>
    </xf>
    <xf numFmtId="170" fontId="8" fillId="2" borderId="0" xfId="20" applyNumberFormat="1" applyFont="1" applyFill="1" applyAlignment="1">
      <alignment horizontal="center" vertical="center"/>
    </xf>
    <xf numFmtId="172" fontId="8" fillId="2" borderId="0" xfId="0" applyNumberFormat="1" applyFont="1" applyFill="1" applyAlignment="1">
      <alignment horizontal="center" vertical="center"/>
    </xf>
    <xf numFmtId="173" fontId="9" fillId="2" borderId="0" xfId="0" applyNumberFormat="1" applyFont="1" applyFill="1"/>
    <xf numFmtId="173" fontId="10" fillId="2" borderId="0" xfId="0" applyNumberFormat="1" applyFont="1" applyFill="1" applyBorder="1"/>
    <xf numFmtId="169" fontId="7" fillId="2" borderId="0" xfId="0" applyNumberFormat="1" applyFont="1" applyFill="1"/>
    <xf numFmtId="166" fontId="0" fillId="0" borderId="0" xfId="0" applyNumberFormat="1" applyFont="1" applyFill="1"/>
    <xf numFmtId="169" fontId="0" fillId="0" borderId="0" xfId="0" applyNumberFormat="1" applyFont="1" applyFill="1"/>
    <xf numFmtId="169" fontId="0" fillId="2" borderId="0" xfId="0" applyNumberFormat="1" applyFont="1" applyFill="1"/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68" fontId="2" fillId="0" borderId="0" xfId="21" applyNumberFormat="1" applyFont="1" applyFill="1" applyBorder="1" applyAlignment="1" quotePrefix="1">
      <alignment horizontal="center" vertical="center" wrapText="1"/>
    </xf>
    <xf numFmtId="174" fontId="0" fillId="0" borderId="1" xfId="20" applyNumberFormat="1" applyFont="1" applyFill="1" applyBorder="1" applyAlignment="1">
      <alignment/>
    </xf>
    <xf numFmtId="174" fontId="2" fillId="0" borderId="1" xfId="20" applyNumberFormat="1" applyFont="1" applyFill="1" applyBorder="1" applyAlignment="1">
      <alignment wrapText="1"/>
    </xf>
    <xf numFmtId="174" fontId="2" fillId="4" borderId="1" xfId="20" applyNumberFormat="1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74" fontId="0" fillId="4" borderId="1" xfId="20" applyNumberFormat="1" applyFont="1" applyFill="1" applyBorder="1" applyAlignment="1">
      <alignment wrapText="1"/>
    </xf>
    <xf numFmtId="174" fontId="2" fillId="0" borderId="1" xfId="20" applyNumberFormat="1" applyFont="1" applyFill="1" applyBorder="1" applyAlignment="1">
      <alignment/>
    </xf>
    <xf numFmtId="173" fontId="10" fillId="2" borderId="0" xfId="0" applyNumberFormat="1" applyFont="1" applyFill="1"/>
    <xf numFmtId="165" fontId="6" fillId="0" borderId="0" xfId="20" applyFont="1" applyFill="1"/>
    <xf numFmtId="171" fontId="8" fillId="2" borderId="0" xfId="0" applyNumberFormat="1" applyFont="1" applyFill="1"/>
    <xf numFmtId="174" fontId="2" fillId="0" borderId="3" xfId="20" applyNumberFormat="1" applyFont="1" applyFill="1" applyBorder="1" applyAlignment="1">
      <alignment/>
    </xf>
    <xf numFmtId="165" fontId="8" fillId="0" borderId="0" xfId="20" applyFont="1" applyFill="1"/>
    <xf numFmtId="165" fontId="7" fillId="0" borderId="0" xfId="20" applyFont="1" applyFill="1"/>
    <xf numFmtId="0" fontId="2" fillId="0" borderId="4" xfId="0" applyFont="1" applyFill="1" applyBorder="1" applyAlignment="1">
      <alignment horizontal="center" vertical="center" wrapText="1"/>
    </xf>
    <xf numFmtId="174" fontId="2" fillId="4" borderId="3" xfId="20" applyNumberFormat="1" applyFont="1" applyFill="1" applyBorder="1" applyAlignment="1">
      <alignment/>
    </xf>
    <xf numFmtId="174" fontId="0" fillId="4" borderId="3" xfId="20" applyNumberFormat="1" applyFont="1" applyFill="1" applyBorder="1" applyAlignment="1">
      <alignment/>
    </xf>
    <xf numFmtId="174" fontId="2" fillId="4" borderId="3" xfId="2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174" fontId="2" fillId="4" borderId="0" xfId="20" applyNumberFormat="1" applyFont="1" applyFill="1" applyBorder="1" applyAlignment="1">
      <alignment/>
    </xf>
    <xf numFmtId="174" fontId="0" fillId="4" borderId="0" xfId="20" applyNumberFormat="1" applyFont="1" applyFill="1" applyBorder="1" applyAlignment="1">
      <alignment/>
    </xf>
    <xf numFmtId="174" fontId="2" fillId="4" borderId="0" xfId="20" applyNumberFormat="1" applyFont="1" applyFill="1" applyBorder="1" applyAlignment="1">
      <alignment wrapText="1"/>
    </xf>
    <xf numFmtId="166" fontId="0" fillId="0" borderId="0" xfId="0" applyNumberFormat="1" applyFont="1" applyFill="1" applyBorder="1"/>
    <xf numFmtId="169" fontId="0" fillId="0" borderId="0" xfId="0" applyNumberFormat="1" applyFont="1" applyFill="1" applyBorder="1"/>
    <xf numFmtId="169" fontId="0" fillId="2" borderId="0" xfId="0" applyNumberFormat="1" applyFont="1" applyFill="1" applyBorder="1"/>
    <xf numFmtId="0" fontId="0" fillId="0" borderId="0" xfId="0" applyFont="1" applyFill="1" applyBorder="1"/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0" fontId="8" fillId="0" borderId="0" xfId="20" applyNumberFormat="1" applyFont="1" applyFill="1"/>
    <xf numFmtId="10" fontId="7" fillId="0" borderId="0" xfId="20" applyNumberFormat="1" applyFont="1" applyFill="1"/>
    <xf numFmtId="0" fontId="7" fillId="0" borderId="0" xfId="0" applyFont="1" applyFill="1"/>
    <xf numFmtId="0" fontId="7" fillId="0" borderId="0" xfId="0" applyFont="1"/>
    <xf numFmtId="166" fontId="7" fillId="0" borderId="0" xfId="0" applyNumberFormat="1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4" fontId="8" fillId="4" borderId="0" xfId="20" applyNumberFormat="1" applyFont="1" applyFill="1" applyBorder="1" applyAlignment="1">
      <alignment/>
    </xf>
    <xf numFmtId="10" fontId="8" fillId="0" borderId="0" xfId="20" applyNumberFormat="1" applyFont="1" applyFill="1" applyBorder="1"/>
    <xf numFmtId="165" fontId="7" fillId="0" borderId="0" xfId="20" applyFont="1" applyFill="1" applyBorder="1"/>
    <xf numFmtId="165" fontId="8" fillId="0" borderId="0" xfId="20" applyFont="1" applyFill="1" applyBorder="1"/>
    <xf numFmtId="10" fontId="7" fillId="0" borderId="0" xfId="20" applyNumberFormat="1" applyFont="1" applyFill="1" applyBorder="1"/>
    <xf numFmtId="0" fontId="7" fillId="0" borderId="0" xfId="0" applyFont="1" applyFill="1" applyBorder="1"/>
    <xf numFmtId="0" fontId="7" fillId="0" borderId="0" xfId="0" applyFont="1" applyBorder="1"/>
    <xf numFmtId="166" fontId="7" fillId="0" borderId="0" xfId="0" applyNumberFormat="1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апетая" xfId="20"/>
    <cellStyle name="Валута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tabSelected="1" view="pageBreakPreview" zoomScale="90" zoomScaleSheetLayoutView="90" workbookViewId="0" topLeftCell="A1">
      <selection activeCell="D21" sqref="D21"/>
    </sheetView>
  </sheetViews>
  <sheetFormatPr defaultColWidth="9.140625" defaultRowHeight="12.75" outlineLevelRow="1"/>
  <cols>
    <col min="1" max="1" width="39.140625" style="0" bestFit="1" customWidth="1"/>
    <col min="2" max="2" width="7.8515625" style="3" customWidth="1"/>
    <col min="3" max="4" width="25.140625" style="10" customWidth="1"/>
    <col min="5" max="5" width="24.8515625" style="10" customWidth="1"/>
    <col min="6" max="6" width="30.7109375" style="11" customWidth="1"/>
    <col min="7" max="7" width="24.28125" style="11" customWidth="1"/>
    <col min="8" max="8" width="23.28125" style="49" customWidth="1"/>
    <col min="9" max="19" width="23.28125" style="76" customWidth="1"/>
    <col min="20" max="24" width="19.00390625" style="93" customWidth="1"/>
    <col min="25" max="26" width="19.00390625" style="83" customWidth="1"/>
    <col min="27" max="27" width="19.00390625" style="0" customWidth="1"/>
    <col min="28" max="28" width="26.28125" style="37" customWidth="1"/>
    <col min="29" max="29" width="21.8515625" style="37" customWidth="1"/>
    <col min="30" max="30" width="8.421875" style="37" customWidth="1"/>
    <col min="31" max="31" width="21.7109375" style="37" customWidth="1"/>
    <col min="32" max="32" width="15.7109375" style="37" bestFit="1" customWidth="1"/>
  </cols>
  <sheetData>
    <row r="1" spans="1:32" s="7" customFormat="1" ht="11.25" customHeight="1">
      <c r="A1" s="6"/>
      <c r="B1" s="6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77"/>
      <c r="U1" s="77"/>
      <c r="V1" s="77"/>
      <c r="W1" s="77"/>
      <c r="X1" s="77"/>
      <c r="Y1" s="77"/>
      <c r="Z1" s="77"/>
      <c r="AB1" s="31"/>
      <c r="AC1" s="31"/>
      <c r="AD1" s="31"/>
      <c r="AE1" s="31"/>
      <c r="AF1" s="31"/>
    </row>
    <row r="2" spans="1:32" s="2" customFormat="1" ht="12.75" customHeight="1">
      <c r="A2" s="97" t="s">
        <v>1</v>
      </c>
      <c r="B2" s="98" t="s">
        <v>2</v>
      </c>
      <c r="C2" s="106" t="s">
        <v>3</v>
      </c>
      <c r="D2" s="104" t="s">
        <v>4</v>
      </c>
      <c r="E2" s="101" t="s">
        <v>18</v>
      </c>
      <c r="F2" s="102" t="s">
        <v>19</v>
      </c>
      <c r="G2" s="103"/>
      <c r="H2" s="104" t="s">
        <v>20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5"/>
      <c r="U2" s="85"/>
      <c r="V2" s="85"/>
      <c r="W2" s="85"/>
      <c r="X2" s="85"/>
      <c r="Y2" s="78"/>
      <c r="Z2" s="78"/>
      <c r="AA2" s="19"/>
      <c r="AB2" s="32"/>
      <c r="AC2" s="32"/>
      <c r="AD2" s="32"/>
      <c r="AE2" s="32"/>
      <c r="AF2" s="32"/>
    </row>
    <row r="3" spans="1:32" s="2" customFormat="1" ht="53.25" customHeight="1">
      <c r="A3" s="97"/>
      <c r="B3" s="99"/>
      <c r="C3" s="107"/>
      <c r="D3" s="108"/>
      <c r="E3" s="101"/>
      <c r="F3" s="28" t="s">
        <v>5</v>
      </c>
      <c r="G3" s="28" t="s">
        <v>16</v>
      </c>
      <c r="H3" s="105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100" t="s">
        <v>3</v>
      </c>
      <c r="U3" s="100" t="s">
        <v>4</v>
      </c>
      <c r="V3" s="85"/>
      <c r="W3" s="85"/>
      <c r="X3" s="85"/>
      <c r="Y3" s="78"/>
      <c r="Z3" s="78"/>
      <c r="AA3" s="19"/>
      <c r="AB3" s="32"/>
      <c r="AC3" s="32"/>
      <c r="AD3" s="32"/>
      <c r="AE3" s="32"/>
      <c r="AF3" s="32"/>
    </row>
    <row r="4" spans="1:32" s="2" customFormat="1" ht="15.75" customHeight="1">
      <c r="A4" s="1">
        <v>1</v>
      </c>
      <c r="B4" s="8">
        <v>2</v>
      </c>
      <c r="C4" s="14">
        <v>3</v>
      </c>
      <c r="D4" s="15">
        <v>4</v>
      </c>
      <c r="E4" s="50">
        <v>5</v>
      </c>
      <c r="F4" s="15">
        <v>6</v>
      </c>
      <c r="G4" s="14">
        <v>7</v>
      </c>
      <c r="H4" s="65" t="s">
        <v>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00"/>
      <c r="U4" s="100"/>
      <c r="V4" s="86"/>
      <c r="W4" s="86"/>
      <c r="X4" s="86"/>
      <c r="Y4" s="79"/>
      <c r="Z4" s="79"/>
      <c r="AA4" s="20"/>
      <c r="AB4" s="32">
        <v>1.9558</v>
      </c>
      <c r="AC4" s="32">
        <v>1.95583</v>
      </c>
      <c r="AD4" s="32"/>
      <c r="AE4" s="32"/>
      <c r="AF4" s="32"/>
    </row>
    <row r="5" spans="1:32" s="5" customFormat="1" ht="29.25" customHeight="1">
      <c r="A5" s="55" t="s">
        <v>8</v>
      </c>
      <c r="B5" s="4" t="s">
        <v>6</v>
      </c>
      <c r="C5" s="53">
        <v>1624479623</v>
      </c>
      <c r="D5" s="53">
        <f>+D6+D7</f>
        <v>286672875</v>
      </c>
      <c r="E5" s="53">
        <f>SUM(E6:E7)</f>
        <v>1543255641.8500001</v>
      </c>
      <c r="F5" s="58">
        <f>H5-G5</f>
        <v>1561019656.9276161</v>
      </c>
      <c r="G5" s="58">
        <f>G6+G7</f>
        <v>275474057.1048734</v>
      </c>
      <c r="H5" s="66">
        <f>H6+H7</f>
        <v>1836493714.0324895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87">
        <v>1624479623</v>
      </c>
      <c r="U5" s="87">
        <v>379001543</v>
      </c>
      <c r="V5" s="87">
        <f>+C5-T5</f>
        <v>0</v>
      </c>
      <c r="W5" s="87">
        <f>+D5-U5</f>
        <v>-92328668</v>
      </c>
      <c r="X5" s="88"/>
      <c r="Y5" s="80"/>
      <c r="Z5" s="80"/>
      <c r="AA5" s="24"/>
      <c r="AB5" s="41">
        <f aca="true" t="shared" si="0" ref="AB5:AB16">H5*1.9558</f>
        <v>3591814405.904743</v>
      </c>
      <c r="AC5" s="42">
        <f aca="true" t="shared" si="1" ref="AC5:AC16">H5*$AC$4</f>
        <v>3591869500.716164</v>
      </c>
      <c r="AD5" s="36"/>
      <c r="AE5" s="59">
        <v>1132070032.9148278</v>
      </c>
      <c r="AF5" s="33"/>
    </row>
    <row r="6" spans="1:32" ht="29.25" customHeight="1" outlineLevel="1">
      <c r="A6" s="26" t="s">
        <v>14</v>
      </c>
      <c r="B6" s="27" t="s">
        <v>6</v>
      </c>
      <c r="C6" s="57">
        <v>368809731</v>
      </c>
      <c r="D6" s="57">
        <v>65084070</v>
      </c>
      <c r="E6" s="57">
        <f>309753549.06+16303956.43+24311738.96</f>
        <v>350369244.45</v>
      </c>
      <c r="F6" s="52">
        <f aca="true" t="shared" si="2" ref="F6:F15">H6-G6</f>
        <v>346340206.4854696</v>
      </c>
      <c r="G6" s="52">
        <f>H6*15%</f>
        <v>61118859.96802404</v>
      </c>
      <c r="H6" s="67">
        <v>407459066.4534936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87">
        <v>368809731</v>
      </c>
      <c r="U6" s="87">
        <v>65084070</v>
      </c>
      <c r="V6" s="87">
        <f aca="true" t="shared" si="3" ref="V6:V15">+C6-T6</f>
        <v>0</v>
      </c>
      <c r="W6" s="87">
        <f aca="true" t="shared" si="4" ref="W6:W15">+D6-U6</f>
        <v>0</v>
      </c>
      <c r="X6" s="89"/>
      <c r="Y6" s="64"/>
      <c r="Z6" s="64"/>
      <c r="AA6" s="29"/>
      <c r="AB6" s="41">
        <f t="shared" si="0"/>
        <v>796908442.1697428</v>
      </c>
      <c r="AC6" s="42">
        <f t="shared" si="1"/>
        <v>796920665.9417363</v>
      </c>
      <c r="AD6" s="34"/>
      <c r="AE6" s="43">
        <v>256642000.710582</v>
      </c>
      <c r="AF6" s="35">
        <f>E6-AE6</f>
        <v>93727243.739418</v>
      </c>
    </row>
    <row r="7" spans="1:32" ht="29.25" customHeight="1" outlineLevel="1">
      <c r="A7" s="26" t="s">
        <v>15</v>
      </c>
      <c r="B7" s="27" t="s">
        <v>6</v>
      </c>
      <c r="C7" s="57">
        <v>1255669892</v>
      </c>
      <c r="D7" s="57">
        <f>313917473-92328668</f>
        <v>221588805</v>
      </c>
      <c r="E7" s="57">
        <f>962996614.71+22139144.23+152354616.46+55396022</f>
        <v>1192886397.4</v>
      </c>
      <c r="F7" s="52">
        <f t="shared" si="2"/>
        <v>1214679450.4421465</v>
      </c>
      <c r="G7" s="52">
        <f>H7*15%</f>
        <v>214355197.13684937</v>
      </c>
      <c r="H7" s="67">
        <v>1429034647.578996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87">
        <v>1255669892</v>
      </c>
      <c r="U7" s="87">
        <v>313917473</v>
      </c>
      <c r="V7" s="87">
        <f t="shared" si="3"/>
        <v>0</v>
      </c>
      <c r="W7" s="87">
        <f t="shared" si="4"/>
        <v>-92328668</v>
      </c>
      <c r="X7" s="89"/>
      <c r="Y7" s="64"/>
      <c r="Z7" s="64"/>
      <c r="AA7" s="29"/>
      <c r="AB7" s="41">
        <f t="shared" si="0"/>
        <v>2794905963.735</v>
      </c>
      <c r="AC7" s="42">
        <f t="shared" si="1"/>
        <v>2794948834.7744274</v>
      </c>
      <c r="AD7" s="34"/>
      <c r="AE7" s="43">
        <v>875428032.2042458</v>
      </c>
      <c r="AF7" s="35">
        <f>E7-AE7</f>
        <v>317458365.1957543</v>
      </c>
    </row>
    <row r="8" spans="1:32" s="5" customFormat="1" ht="29.25" customHeight="1">
      <c r="A8" s="55" t="s">
        <v>9</v>
      </c>
      <c r="B8" s="4" t="s">
        <v>6</v>
      </c>
      <c r="C8" s="54">
        <f>+C9+C10</f>
        <v>1395379677</v>
      </c>
      <c r="D8" s="54">
        <f>+D9+D10</f>
        <v>246243473</v>
      </c>
      <c r="E8" s="54">
        <f>SUM(E9:E10)</f>
        <v>1325610693.15</v>
      </c>
      <c r="F8" s="58">
        <f t="shared" si="2"/>
        <v>1406746131.3899248</v>
      </c>
      <c r="G8" s="58">
        <f>G9+G10</f>
        <v>248249317.30410436</v>
      </c>
      <c r="H8" s="66">
        <f>H9+H10</f>
        <v>1654995448.694029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87">
        <v>1414740174</v>
      </c>
      <c r="U8" s="87">
        <v>325201668.1764</v>
      </c>
      <c r="V8" s="87">
        <f t="shared" si="3"/>
        <v>-19360497</v>
      </c>
      <c r="W8" s="87">
        <f t="shared" si="4"/>
        <v>-78958195.1764</v>
      </c>
      <c r="X8" s="88"/>
      <c r="Y8" s="80"/>
      <c r="Z8" s="80"/>
      <c r="AA8" s="24"/>
      <c r="AB8" s="41">
        <f t="shared" si="0"/>
        <v>3236840098.555782</v>
      </c>
      <c r="AC8" s="42">
        <f t="shared" si="1"/>
        <v>3236889748.419243</v>
      </c>
      <c r="AD8" s="36"/>
      <c r="AE8" s="59">
        <v>852205952.9019749</v>
      </c>
      <c r="AF8" s="33"/>
    </row>
    <row r="9" spans="1:32" ht="29.25" customHeight="1" outlineLevel="1">
      <c r="A9" s="26" t="s">
        <v>14</v>
      </c>
      <c r="B9" s="27" t="s">
        <v>6</v>
      </c>
      <c r="C9" s="57">
        <v>368013404</v>
      </c>
      <c r="D9" s="57">
        <v>64943542</v>
      </c>
      <c r="E9" s="57">
        <f>219675971.23+20997383.62+38759532.05+52853581.29+17326265.61</f>
        <v>349612733.8</v>
      </c>
      <c r="F9" s="52">
        <f t="shared" si="2"/>
        <v>363461648.505998</v>
      </c>
      <c r="G9" s="52">
        <f aca="true" t="shared" si="5" ref="G9:G14">H9*15%</f>
        <v>64140290.91282317</v>
      </c>
      <c r="H9" s="67">
        <v>427601939.41882116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87">
        <v>387373901</v>
      </c>
      <c r="U9" s="87">
        <v>68360100.1764</v>
      </c>
      <c r="V9" s="87">
        <f t="shared" si="3"/>
        <v>-19360497</v>
      </c>
      <c r="W9" s="87">
        <f t="shared" si="4"/>
        <v>-3416558.176400006</v>
      </c>
      <c r="X9" s="89"/>
      <c r="Y9" s="64"/>
      <c r="Z9" s="64"/>
      <c r="AA9" s="29"/>
      <c r="AB9" s="41">
        <f t="shared" si="0"/>
        <v>836303873.1153305</v>
      </c>
      <c r="AC9" s="42">
        <f t="shared" si="1"/>
        <v>836316701.1735129</v>
      </c>
      <c r="AD9" s="34"/>
      <c r="AE9" s="43">
        <v>175709430.58349597</v>
      </c>
      <c r="AF9" s="35">
        <f aca="true" t="shared" si="6" ref="AF9:AF16">E9-AE9</f>
        <v>173903303.21650404</v>
      </c>
    </row>
    <row r="10" spans="1:32" ht="29.25" customHeight="1" outlineLevel="1">
      <c r="A10" s="26" t="s">
        <v>15</v>
      </c>
      <c r="B10" s="27" t="s">
        <v>6</v>
      </c>
      <c r="C10" s="57">
        <v>1027366273</v>
      </c>
      <c r="D10" s="57">
        <v>181299931</v>
      </c>
      <c r="E10" s="57">
        <f>655650658.17+10531395.37+31518789.19+90114986.94+65058740.13+123123389.55</f>
        <v>975997959.35</v>
      </c>
      <c r="F10" s="52">
        <f t="shared" si="2"/>
        <v>1043284482.8839269</v>
      </c>
      <c r="G10" s="52">
        <f t="shared" si="5"/>
        <v>184109026.3912812</v>
      </c>
      <c r="H10" s="67">
        <v>1227393509.275208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87">
        <v>1027366273</v>
      </c>
      <c r="U10" s="87">
        <v>256841568</v>
      </c>
      <c r="V10" s="87">
        <f t="shared" si="3"/>
        <v>0</v>
      </c>
      <c r="W10" s="87">
        <f t="shared" si="4"/>
        <v>-75541637</v>
      </c>
      <c r="X10" s="89"/>
      <c r="Y10" s="64"/>
      <c r="Z10" s="64"/>
      <c r="AA10" s="29"/>
      <c r="AB10" s="41">
        <f t="shared" si="0"/>
        <v>2400536225.4404516</v>
      </c>
      <c r="AC10" s="42">
        <f t="shared" si="1"/>
        <v>2400573047.24573</v>
      </c>
      <c r="AD10" s="34"/>
      <c r="AE10" s="43">
        <v>676496522.318479</v>
      </c>
      <c r="AF10" s="35">
        <f t="shared" si="6"/>
        <v>299501437.0315211</v>
      </c>
    </row>
    <row r="11" spans="1:32" s="5" customFormat="1" ht="29.25" customHeight="1">
      <c r="A11" s="55" t="s">
        <v>17</v>
      </c>
      <c r="B11" s="4" t="s">
        <v>6</v>
      </c>
      <c r="C11" s="54">
        <v>1361083545</v>
      </c>
      <c r="D11" s="54">
        <v>240191214</v>
      </c>
      <c r="E11" s="54">
        <f>967529157.33+17129063.43+51920305.8+22040501.73+111942859.3+122467480.16</f>
        <v>1293029367.75</v>
      </c>
      <c r="F11" s="58">
        <f t="shared" si="2"/>
        <v>1395172570.8286664</v>
      </c>
      <c r="G11" s="58">
        <f t="shared" si="5"/>
        <v>246206924.2638823</v>
      </c>
      <c r="H11" s="66">
        <v>1641379495.0925488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87">
        <v>1361083545</v>
      </c>
      <c r="U11" s="87">
        <v>240191214</v>
      </c>
      <c r="V11" s="87">
        <f t="shared" si="3"/>
        <v>0</v>
      </c>
      <c r="W11" s="87">
        <f t="shared" si="4"/>
        <v>0</v>
      </c>
      <c r="X11" s="90"/>
      <c r="Y11" s="63"/>
      <c r="Z11" s="63"/>
      <c r="AA11" s="60"/>
      <c r="AB11" s="41">
        <f t="shared" si="0"/>
        <v>3210210016.502007</v>
      </c>
      <c r="AC11" s="42">
        <f t="shared" si="1"/>
        <v>3210259257.88686</v>
      </c>
      <c r="AD11" s="36"/>
      <c r="AE11" s="59">
        <v>935751012.7035754</v>
      </c>
      <c r="AF11" s="61">
        <f t="shared" si="6"/>
        <v>357278355.0464246</v>
      </c>
    </row>
    <row r="12" spans="1:32" s="25" customFormat="1" ht="29.25" customHeight="1">
      <c r="A12" s="56" t="s">
        <v>10</v>
      </c>
      <c r="B12" s="4" t="s">
        <v>6</v>
      </c>
      <c r="C12" s="54">
        <v>1031789139</v>
      </c>
      <c r="D12" s="54">
        <v>182080436</v>
      </c>
      <c r="E12" s="54">
        <f>962921512.88+17278169.17</f>
        <v>980199682.05</v>
      </c>
      <c r="F12" s="58">
        <f t="shared" si="2"/>
        <v>1029250249.2333742</v>
      </c>
      <c r="G12" s="62">
        <f t="shared" si="5"/>
        <v>181632396.92353663</v>
      </c>
      <c r="H12" s="66">
        <v>1210882646.156911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87">
        <v>1031789139</v>
      </c>
      <c r="U12" s="87">
        <v>182080436</v>
      </c>
      <c r="V12" s="87">
        <f t="shared" si="3"/>
        <v>0</v>
      </c>
      <c r="W12" s="87">
        <f t="shared" si="4"/>
        <v>0</v>
      </c>
      <c r="X12" s="90"/>
      <c r="Y12" s="63"/>
      <c r="Z12" s="63"/>
      <c r="AA12" s="60"/>
      <c r="AB12" s="41">
        <f t="shared" si="0"/>
        <v>2368244279.3536863</v>
      </c>
      <c r="AC12" s="42">
        <f t="shared" si="1"/>
        <v>2368280605.8330708</v>
      </c>
      <c r="AD12" s="36"/>
      <c r="AE12" s="59">
        <v>768652783.8447722</v>
      </c>
      <c r="AF12" s="61">
        <f t="shared" si="6"/>
        <v>211546898.20522773</v>
      </c>
    </row>
    <row r="13" spans="1:32" s="5" customFormat="1" ht="29.25" customHeight="1">
      <c r="A13" s="55" t="s">
        <v>11</v>
      </c>
      <c r="B13" s="4" t="s">
        <v>6</v>
      </c>
      <c r="C13" s="54">
        <v>987883219</v>
      </c>
      <c r="D13" s="54">
        <v>174332333</v>
      </c>
      <c r="E13" s="54">
        <f>840189235.12+11929853.14+41712460.37+19969543.53+11077635.46+13610330.43</f>
        <v>938489058.05</v>
      </c>
      <c r="F13" s="58">
        <f t="shared" si="2"/>
        <v>962397038.5406913</v>
      </c>
      <c r="G13" s="58">
        <f t="shared" si="5"/>
        <v>169834771.5071808</v>
      </c>
      <c r="H13" s="66">
        <v>1132231810.047872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87">
        <v>987883219</v>
      </c>
      <c r="U13" s="87">
        <v>174332333</v>
      </c>
      <c r="V13" s="87">
        <f t="shared" si="3"/>
        <v>0</v>
      </c>
      <c r="W13" s="87">
        <f t="shared" si="4"/>
        <v>0</v>
      </c>
      <c r="X13" s="90"/>
      <c r="Y13" s="63"/>
      <c r="Z13" s="63"/>
      <c r="AA13" s="60"/>
      <c r="AB13" s="41">
        <f t="shared" si="0"/>
        <v>2214418974.091628</v>
      </c>
      <c r="AC13" s="42">
        <f t="shared" si="1"/>
        <v>2214452941.0459294</v>
      </c>
      <c r="AD13" s="36"/>
      <c r="AE13" s="59">
        <v>689845262.026593</v>
      </c>
      <c r="AF13" s="61">
        <f t="shared" si="6"/>
        <v>248643796.02340698</v>
      </c>
    </row>
    <row r="14" spans="1:32" s="25" customFormat="1" ht="29.25" customHeight="1">
      <c r="A14" s="56" t="s">
        <v>12</v>
      </c>
      <c r="B14" s="4" t="s">
        <v>6</v>
      </c>
      <c r="C14" s="54">
        <v>147948923</v>
      </c>
      <c r="D14" s="54">
        <v>26108633.46</v>
      </c>
      <c r="E14" s="54">
        <f>123426864.95+1900413.53+7401865.78+1758759.03+6063573.56</f>
        <v>140551476.85</v>
      </c>
      <c r="F14" s="58">
        <f t="shared" si="2"/>
        <v>150052437.79751357</v>
      </c>
      <c r="G14" s="62">
        <f t="shared" si="5"/>
        <v>26479841.9642671</v>
      </c>
      <c r="H14" s="66">
        <v>176532279.76178068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87">
        <v>147948923</v>
      </c>
      <c r="U14" s="87">
        <v>26108633</v>
      </c>
      <c r="V14" s="87">
        <f t="shared" si="3"/>
        <v>0</v>
      </c>
      <c r="W14" s="87">
        <f t="shared" si="4"/>
        <v>0.46000000089406967</v>
      </c>
      <c r="X14" s="90"/>
      <c r="Y14" s="63"/>
      <c r="Z14" s="63"/>
      <c r="AA14" s="60"/>
      <c r="AB14" s="41">
        <f t="shared" si="0"/>
        <v>345261832.7580907</v>
      </c>
      <c r="AC14" s="42">
        <f t="shared" si="1"/>
        <v>345267128.7264835</v>
      </c>
      <c r="AD14" s="36"/>
      <c r="AE14" s="59">
        <v>103804909.34554881</v>
      </c>
      <c r="AF14" s="61">
        <f t="shared" si="6"/>
        <v>36746567.504451185</v>
      </c>
    </row>
    <row r="15" spans="1:32" s="25" customFormat="1" ht="29.25" customHeight="1">
      <c r="A15" s="55" t="s">
        <v>13</v>
      </c>
      <c r="B15" s="4" t="s">
        <v>6</v>
      </c>
      <c r="C15" s="54">
        <v>46459686</v>
      </c>
      <c r="D15" s="54">
        <v>8198768.117647059</v>
      </c>
      <c r="E15" s="54">
        <f>37510937.83+1603228.76+2063683.75+1926987.71</f>
        <v>43104838.05</v>
      </c>
      <c r="F15" s="58">
        <f t="shared" si="2"/>
        <v>46243071.982158735</v>
      </c>
      <c r="G15" s="62">
        <f>15%*H15</f>
        <v>8160542.1144986</v>
      </c>
      <c r="H15" s="66">
        <v>54403614.096657336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87">
        <v>46459686</v>
      </c>
      <c r="U15" s="87">
        <v>8198768</v>
      </c>
      <c r="V15" s="87">
        <f t="shared" si="3"/>
        <v>0</v>
      </c>
      <c r="W15" s="87">
        <f t="shared" si="4"/>
        <v>0.11764705926179886</v>
      </c>
      <c r="X15" s="90"/>
      <c r="Y15" s="63"/>
      <c r="Z15" s="63"/>
      <c r="AA15" s="60"/>
      <c r="AB15" s="41">
        <f t="shared" si="0"/>
        <v>106402588.45024242</v>
      </c>
      <c r="AC15" s="42">
        <f t="shared" si="1"/>
        <v>106404220.55866532</v>
      </c>
      <c r="AD15" s="36"/>
      <c r="AE15" s="59">
        <v>33826448.87518051</v>
      </c>
      <c r="AF15" s="61">
        <f t="shared" si="6"/>
        <v>9278389.174819484</v>
      </c>
    </row>
    <row r="16" spans="1:32" s="5" customFormat="1" ht="29.25" customHeight="1">
      <c r="A16" s="95" t="s">
        <v>7</v>
      </c>
      <c r="B16" s="96"/>
      <c r="C16" s="53">
        <f aca="true" t="shared" si="7" ref="C16:G16">C5+C8+C11+C12+C13+C14+C15</f>
        <v>6595023812</v>
      </c>
      <c r="D16" s="53">
        <f t="shared" si="7"/>
        <v>1163827732.5776472</v>
      </c>
      <c r="E16" s="54">
        <f>E5+E8+E11+E12+E13+E14+E15</f>
        <v>6264240757.750001</v>
      </c>
      <c r="F16" s="53">
        <f>F5+F8+F11+F12+F13+F14+F15</f>
        <v>6550881156.699946</v>
      </c>
      <c r="G16" s="53">
        <f t="shared" si="7"/>
        <v>1156037851.1823432</v>
      </c>
      <c r="H16" s="68">
        <f>H5+H8+H11+H12+H13+H14+H15</f>
        <v>7706919007.882288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87">
        <v>6614384309</v>
      </c>
      <c r="U16" s="87">
        <v>1335114595.1764</v>
      </c>
      <c r="V16" s="91"/>
      <c r="W16" s="91"/>
      <c r="X16" s="91"/>
      <c r="Y16" s="81"/>
      <c r="Z16" s="81"/>
      <c r="AA16" s="30"/>
      <c r="AB16" s="41">
        <f t="shared" si="0"/>
        <v>15073192195.616179</v>
      </c>
      <c r="AC16" s="42">
        <f t="shared" si="1"/>
        <v>15073423403.186415</v>
      </c>
      <c r="AD16" s="34"/>
      <c r="AE16" s="43">
        <v>4516156402.612473</v>
      </c>
      <c r="AF16" s="35">
        <f t="shared" si="6"/>
        <v>1748084355.1375284</v>
      </c>
    </row>
    <row r="17" spans="1:32" s="5" customFormat="1" ht="29.25" customHeight="1">
      <c r="A17" s="6"/>
      <c r="B17" s="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91"/>
      <c r="U17" s="91"/>
      <c r="V17" s="91"/>
      <c r="W17" s="91"/>
      <c r="X17" s="91"/>
      <c r="Y17" s="81"/>
      <c r="Z17" s="81"/>
      <c r="AA17" s="30"/>
      <c r="AB17" s="41"/>
      <c r="AC17" s="42"/>
      <c r="AD17" s="34"/>
      <c r="AE17" s="44"/>
      <c r="AF17" s="35"/>
    </row>
    <row r="18" spans="1:32" s="5" customFormat="1" ht="29.25" customHeight="1">
      <c r="A18" s="6"/>
      <c r="B18" s="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91"/>
      <c r="U18" s="91"/>
      <c r="V18" s="91"/>
      <c r="W18" s="91"/>
      <c r="X18" s="91"/>
      <c r="Y18" s="81"/>
      <c r="Z18" s="81"/>
      <c r="AA18" s="30"/>
      <c r="AB18" s="41"/>
      <c r="AC18" s="42"/>
      <c r="AD18" s="34"/>
      <c r="AE18" s="44"/>
      <c r="AF18" s="35"/>
    </row>
    <row r="19" spans="1:32" s="5" customFormat="1" ht="29.25" customHeight="1">
      <c r="A19" s="6"/>
      <c r="B19" s="6"/>
      <c r="C19" s="38"/>
      <c r="D19" s="51"/>
      <c r="E19" s="39"/>
      <c r="F19" s="40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91"/>
      <c r="U19" s="91"/>
      <c r="V19" s="91"/>
      <c r="W19" s="91"/>
      <c r="X19" s="91"/>
      <c r="Y19" s="81"/>
      <c r="Z19" s="81"/>
      <c r="AA19" s="30"/>
      <c r="AB19" s="41"/>
      <c r="AC19" s="42"/>
      <c r="AD19" s="34"/>
      <c r="AE19" s="44"/>
      <c r="AF19" s="35"/>
    </row>
    <row r="20" spans="1:32" s="5" customFormat="1" ht="29.25" customHeight="1">
      <c r="A20" s="6"/>
      <c r="B20" s="6"/>
      <c r="C20" s="38"/>
      <c r="D20" s="38"/>
      <c r="E20" s="39"/>
      <c r="F20" s="40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91"/>
      <c r="U20" s="91"/>
      <c r="V20" s="91"/>
      <c r="W20" s="91"/>
      <c r="X20" s="91"/>
      <c r="Y20" s="81"/>
      <c r="Z20" s="81"/>
      <c r="AA20" s="30"/>
      <c r="AB20" s="41"/>
      <c r="AC20" s="42"/>
      <c r="AD20" s="34"/>
      <c r="AE20" s="44"/>
      <c r="AF20" s="35"/>
    </row>
    <row r="21" spans="1:32" s="5" customFormat="1" ht="29.25" customHeight="1">
      <c r="A21" s="6"/>
      <c r="B21" s="6"/>
      <c r="C21" s="38"/>
      <c r="D21" s="38"/>
      <c r="E21" s="39"/>
      <c r="F21" s="40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91"/>
      <c r="U21" s="91"/>
      <c r="V21" s="91"/>
      <c r="W21" s="91"/>
      <c r="X21" s="91"/>
      <c r="Y21" s="81"/>
      <c r="Z21" s="81"/>
      <c r="AA21" s="30"/>
      <c r="AB21" s="41"/>
      <c r="AC21" s="42"/>
      <c r="AD21" s="34"/>
      <c r="AE21" s="44"/>
      <c r="AF21" s="35"/>
    </row>
    <row r="22" spans="1:32" s="5" customFormat="1" ht="29.25" customHeight="1">
      <c r="A22" s="6"/>
      <c r="B22" s="6"/>
      <c r="C22" s="38"/>
      <c r="D22" s="38"/>
      <c r="E22" s="39"/>
      <c r="F22" s="40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91"/>
      <c r="U22" s="91"/>
      <c r="V22" s="91"/>
      <c r="W22" s="91"/>
      <c r="X22" s="91"/>
      <c r="Y22" s="81"/>
      <c r="Z22" s="81"/>
      <c r="AA22" s="30"/>
      <c r="AB22" s="41"/>
      <c r="AC22" s="42"/>
      <c r="AD22" s="34"/>
      <c r="AE22" s="44"/>
      <c r="AF22" s="35"/>
    </row>
    <row r="23" spans="1:32" s="5" customFormat="1" ht="29.25" customHeight="1">
      <c r="A23" s="6"/>
      <c r="B23" s="6"/>
      <c r="C23" s="38"/>
      <c r="D23" s="38"/>
      <c r="E23" s="39"/>
      <c r="F23" s="40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91"/>
      <c r="U23" s="91"/>
      <c r="V23" s="91"/>
      <c r="W23" s="91"/>
      <c r="X23" s="91"/>
      <c r="Y23" s="81"/>
      <c r="Z23" s="81"/>
      <c r="AA23" s="30"/>
      <c r="AB23" s="41"/>
      <c r="AC23" s="42"/>
      <c r="AD23" s="34"/>
      <c r="AE23" s="44"/>
      <c r="AF23" s="35"/>
    </row>
    <row r="24" spans="1:32" s="5" customFormat="1" ht="29.25" customHeight="1">
      <c r="A24" s="6"/>
      <c r="B24" s="6"/>
      <c r="C24" s="38"/>
      <c r="D24" s="38"/>
      <c r="E24" s="39"/>
      <c r="F24" s="40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91"/>
      <c r="U24" s="91"/>
      <c r="V24" s="91"/>
      <c r="W24" s="91"/>
      <c r="X24" s="91"/>
      <c r="Y24" s="81"/>
      <c r="Z24" s="81"/>
      <c r="AA24" s="30"/>
      <c r="AB24" s="41"/>
      <c r="AC24" s="42"/>
      <c r="AD24" s="34"/>
      <c r="AE24" s="44"/>
      <c r="AF24" s="35"/>
    </row>
    <row r="25" spans="1:32" s="5" customFormat="1" ht="29.25" customHeight="1">
      <c r="A25" s="6"/>
      <c r="B25" s="6"/>
      <c r="C25" s="38"/>
      <c r="D25" s="38"/>
      <c r="E25" s="39"/>
      <c r="F25" s="40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91"/>
      <c r="U25" s="91"/>
      <c r="V25" s="91"/>
      <c r="W25" s="91"/>
      <c r="X25" s="91"/>
      <c r="Y25" s="81"/>
      <c r="Z25" s="81"/>
      <c r="AA25" s="30"/>
      <c r="AB25" s="41"/>
      <c r="AC25" s="42"/>
      <c r="AD25" s="34"/>
      <c r="AE25" s="44"/>
      <c r="AF25" s="35"/>
    </row>
    <row r="26" spans="1:32" s="5" customFormat="1" ht="29.25" customHeight="1">
      <c r="A26" s="6"/>
      <c r="B26" s="6"/>
      <c r="C26" s="38"/>
      <c r="D26" s="38"/>
      <c r="E26" s="39"/>
      <c r="F26" s="40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91"/>
      <c r="U26" s="91"/>
      <c r="V26" s="91"/>
      <c r="W26" s="91"/>
      <c r="X26" s="91"/>
      <c r="Y26" s="81"/>
      <c r="Z26" s="81"/>
      <c r="AA26" s="30"/>
      <c r="AB26" s="41"/>
      <c r="AC26" s="42"/>
      <c r="AD26" s="34"/>
      <c r="AE26" s="44"/>
      <c r="AF26" s="35"/>
    </row>
    <row r="27" spans="5:27" ht="12.75">
      <c r="E27" s="18"/>
      <c r="H27" s="46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92"/>
      <c r="U27" s="92"/>
      <c r="V27" s="92"/>
      <c r="W27" s="92"/>
      <c r="X27" s="92"/>
      <c r="Y27" s="82"/>
      <c r="Z27" s="82"/>
      <c r="AA27" s="23"/>
    </row>
    <row r="28" spans="8:27" ht="12.75">
      <c r="H28" s="47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92"/>
      <c r="U28" s="92"/>
      <c r="V28" s="92"/>
      <c r="W28" s="92"/>
      <c r="X28" s="92"/>
      <c r="Y28" s="82"/>
      <c r="Z28" s="82"/>
      <c r="AA28" s="21"/>
    </row>
    <row r="29" spans="5:28" ht="12.75">
      <c r="E29" s="17"/>
      <c r="H29" s="48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AA29" s="22"/>
      <c r="AB29" s="37">
        <v>9081083108.27</v>
      </c>
    </row>
    <row r="30" spans="8:27" ht="12.75">
      <c r="H30" s="48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94"/>
      <c r="U30" s="94"/>
      <c r="V30" s="94"/>
      <c r="W30" s="94"/>
      <c r="X30" s="94"/>
      <c r="Y30" s="84"/>
      <c r="Z30" s="84"/>
      <c r="AA30" s="9"/>
    </row>
    <row r="31" spans="5:28" ht="12.75">
      <c r="E31" s="16"/>
      <c r="H31" s="48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94"/>
      <c r="U31" s="94"/>
      <c r="V31" s="94"/>
      <c r="W31" s="94"/>
      <c r="X31" s="94"/>
      <c r="Y31" s="84"/>
      <c r="Z31" s="84"/>
      <c r="AA31" s="9"/>
      <c r="AB31" s="45">
        <f>AB16-AB29</f>
        <v>5992109087.346178</v>
      </c>
    </row>
    <row r="32" spans="8:19" ht="12.75">
      <c r="H32" s="48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</row>
    <row r="33" spans="5:27" ht="12.75">
      <c r="E33" s="18"/>
      <c r="F33" s="11"/>
      <c r="G33" s="11"/>
      <c r="H33" s="47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94"/>
      <c r="U33" s="94"/>
      <c r="V33" s="94"/>
      <c r="W33" s="94"/>
      <c r="X33" s="94"/>
      <c r="Y33" s="84"/>
      <c r="Z33" s="84"/>
      <c r="AA33" s="9"/>
    </row>
    <row r="34" spans="5:26" ht="12.75">
      <c r="E34" s="10"/>
      <c r="F34" s="11"/>
      <c r="G34" s="11"/>
      <c r="H34" s="47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93"/>
      <c r="U34" s="93"/>
      <c r="V34" s="93"/>
      <c r="W34" s="93"/>
      <c r="X34" s="93"/>
      <c r="Y34" s="83"/>
      <c r="Z34" s="83"/>
    </row>
  </sheetData>
  <mergeCells count="10">
    <mergeCell ref="A16:B16"/>
    <mergeCell ref="A2:A3"/>
    <mergeCell ref="B2:B3"/>
    <mergeCell ref="C2:C3"/>
    <mergeCell ref="D2:D3"/>
    <mergeCell ref="U3:U4"/>
    <mergeCell ref="T3:T4"/>
    <mergeCell ref="E2:E3"/>
    <mergeCell ref="F2:G2"/>
    <mergeCell ref="H2:H3"/>
  </mergeCells>
  <printOptions/>
  <pageMargins left="0.5066666666666667" right="0.31496062992125984" top="0.7874015748031497" bottom="0.984251968503937" header="0.5118110236220472" footer="0.5118110236220472"/>
  <pageSetup fitToHeight="1" fitToWidth="1" horizontalDpi="600" verticalDpi="600" orientation="landscape" paperSize="9" scale="70" r:id="rId1"/>
  <headerFooter alignWithMargins="0">
    <oddHeader>&amp;CФинансово изпълнение по Структурните и Кохезионния фондове на ЕС 2007-2013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2016-09-07T06:56:25Z</cp:lastPrinted>
  <dcterms:created xsi:type="dcterms:W3CDTF">2007-11-29T09:10:22Z</dcterms:created>
  <dcterms:modified xsi:type="dcterms:W3CDTF">2016-12-06T14:36:45Z</dcterms:modified>
  <cp:category/>
  <cp:version/>
  <cp:contentType/>
  <cp:contentStatus/>
</cp:coreProperties>
</file>