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<sst xmlns="http://schemas.openxmlformats.org/spreadsheetml/2006/main" count="47" uniqueCount="29">
  <si>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</si>
  <si>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</si>
  <si>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</si>
  <si>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</si>
  <si>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</si>
  <si>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</si>
  <si>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</si>
  <si>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</si>
  <si>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</si>
  <si>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</si>
  <si>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</si>
  <si>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</si>
  <si>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</si>
  <si>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</si>
  <si>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</si>
  <si>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</si>
  <si>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</si>
  <si>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</si>
  <si>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</si>
  <si>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</si>
  <si>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</si>
  <si>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</si>
  <si>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31.03.2024</t>
  </si>
  <si>
    <t>Получени средства от ЕК на основание изпратени заявления за плащане към 31.03.2024</t>
  </si>
  <si>
    <t>Общо получени средства от ЕК към 31.03.2024</t>
  </si>
  <si>
    <t>Платено към 31.03.2024</t>
  </si>
  <si>
    <t>Общо платено към 31.03.2024</t>
  </si>
  <si>
    <t>Обща сума на публичните разходи, декларирани пред ЕК със Заявления за плащане 
към 31.03.2024</t>
  </si>
  <si>
    <t>Обща сума на публичните разходи, декларирани пред ЕК с Годишни счетоводни отчети 
към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</si>
</sst>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  <numFmt numFmtId="173" formatCode="_-* #,##0\ _л_в_-;\-* #,##0\ _л_в_-;_-* &quot;-&quot;????\ _л_в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 tint="0.2499800026416778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6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/>
    <xf numFmtId="0" fontId="2" fillId="0" borderId="0" xfId="0" applyFont="1" applyFill="1"/>
    <xf numFmtId="169" fontId="9" fillId="0" borderId="0" xfId="0" applyNumberFormat="1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9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3" fontId="3" fillId="0" borderId="0" xfId="16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  <xf numFmtId="167" fontId="8" fillId="0" borderId="0" xfId="16" applyNumberFormat="1" applyFont="1" applyFill="1" applyBorder="1" applyAlignment="1">
      <alignment horizontal="center" vertical="center" wrapText="1"/>
    </xf>
    <xf numFmtId="169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/>
    <xf numFmtId="173" fontId="2" fillId="0" borderId="0" xfId="0" applyNumberFormat="1" applyFont="1" applyFill="1" applyAlignment="1">
      <alignment horizontal="center" vertical="center"/>
    </xf>
    <xf numFmtId="167" fontId="10" fillId="0" borderId="0" xfId="16" applyNumberFormat="1" applyFont="1" applyFill="1" applyBorder="1" applyAlignment="1">
      <alignment horizontal="center" vertical="center" wrapText="1"/>
    </xf>
    <xf numFmtId="171" fontId="0" fillId="0" borderId="1" xfId="18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9" fontId="3" fillId="0" borderId="1" xfId="18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37.8515625" style="18" customWidth="1"/>
    <col min="2" max="2" width="7.8515625" style="30" customWidth="1"/>
    <col min="3" max="4" width="21.140625" style="30" customWidth="1"/>
    <col min="5" max="5" width="20.140625" style="30" customWidth="1"/>
    <col min="6" max="6" width="19.140625" style="30" customWidth="1"/>
    <col min="7" max="7" width="18.7109375" style="30" customWidth="1"/>
    <col min="8" max="8" width="17.421875" style="30" customWidth="1"/>
    <col min="9" max="9" width="19.00390625" style="18" customWidth="1"/>
    <col min="10" max="10" width="17.00390625" style="18" customWidth="1"/>
    <col min="11" max="11" width="16.140625" style="18" customWidth="1"/>
    <col min="12" max="12" width="19.421875" style="18" customWidth="1"/>
    <col min="13" max="13" width="19.00390625" style="18" customWidth="1"/>
    <col min="14" max="14" width="18.57421875" style="18" customWidth="1"/>
    <col min="15" max="16" width="15.8515625" style="18" hidden="1" customWidth="1"/>
    <col min="17" max="17" width="0.85546875" style="18" customWidth="1"/>
    <col min="18" max="18" width="14.28125" style="18" customWidth="1"/>
    <col min="19" max="19" width="18.57421875" style="18" customWidth="1"/>
    <col min="20" max="20" width="36.140625" style="18" customWidth="1"/>
    <col min="21" max="16384" width="9.140625" style="18" customWidth="1"/>
  </cols>
  <sheetData>
    <row r="1" spans="1:8" s="3" customFormat="1" ht="11.25" customHeight="1">
      <c r="A1" s="1"/>
      <c r="B1" s="1"/>
      <c r="C1" s="2"/>
      <c r="D1" s="2"/>
      <c r="E1" s="2"/>
      <c r="F1" s="2"/>
      <c r="G1" s="2"/>
      <c r="H1" s="2"/>
    </row>
    <row r="2" spans="1:18" s="4" customFormat="1" ht="12.75" customHeight="1">
      <c r="A2" s="47" t="s">
        <v>0</v>
      </c>
      <c r="B2" s="47" t="s">
        <v>1</v>
      </c>
      <c r="C2" s="45" t="s">
        <v>17</v>
      </c>
      <c r="D2" s="50" t="s">
        <v>18</v>
      </c>
      <c r="E2" s="45" t="s">
        <v>19</v>
      </c>
      <c r="F2" s="45" t="s">
        <v>22</v>
      </c>
      <c r="G2" s="45" t="s">
        <v>23</v>
      </c>
      <c r="H2" s="45" t="s">
        <v>24</v>
      </c>
      <c r="I2" s="52" t="s">
        <v>25</v>
      </c>
      <c r="J2" s="53"/>
      <c r="K2" s="45" t="s">
        <v>26</v>
      </c>
      <c r="L2" s="45" t="s">
        <v>27</v>
      </c>
      <c r="M2" s="45" t="s">
        <v>28</v>
      </c>
      <c r="N2" s="3"/>
      <c r="O2" s="3"/>
      <c r="P2" s="3"/>
      <c r="Q2" s="3"/>
      <c r="R2" s="3"/>
    </row>
    <row r="3" spans="1:18" s="4" customFormat="1" ht="87.75" customHeight="1">
      <c r="A3" s="48"/>
      <c r="B3" s="48"/>
      <c r="C3" s="49"/>
      <c r="D3" s="51"/>
      <c r="E3" s="49"/>
      <c r="F3" s="49"/>
      <c r="G3" s="49"/>
      <c r="H3" s="49"/>
      <c r="I3" s="35" t="s">
        <v>2</v>
      </c>
      <c r="J3" s="35" t="s">
        <v>5</v>
      </c>
      <c r="K3" s="46"/>
      <c r="L3" s="46"/>
      <c r="M3" s="46"/>
      <c r="N3" s="3"/>
      <c r="O3" s="3"/>
      <c r="P3" s="3"/>
      <c r="Q3" s="3"/>
      <c r="R3" s="3"/>
    </row>
    <row r="4" spans="1:18" s="4" customFormat="1" ht="18.75" customHeight="1">
      <c r="A4" s="5">
        <v>1</v>
      </c>
      <c r="B4" s="36">
        <v>2</v>
      </c>
      <c r="C4" s="37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7">
        <v>10</v>
      </c>
      <c r="K4" s="37">
        <v>11</v>
      </c>
      <c r="L4" s="37">
        <v>12</v>
      </c>
      <c r="M4" s="37">
        <v>13</v>
      </c>
      <c r="N4" s="3"/>
      <c r="O4" s="3"/>
      <c r="P4" s="3"/>
      <c r="Q4" s="3"/>
      <c r="R4" s="3"/>
    </row>
    <row r="5" spans="1:21" s="11" customFormat="1" ht="39.6" customHeight="1">
      <c r="A5" s="6" t="s">
        <v>6</v>
      </c>
      <c r="B5" s="7" t="s">
        <v>3</v>
      </c>
      <c r="C5" s="8">
        <f>C6+C7</f>
        <v>1520755090</v>
      </c>
      <c r="D5" s="8">
        <f>D6+D7</f>
        <v>242780313</v>
      </c>
      <c r="E5" s="8">
        <f>E6+E7</f>
        <v>1763535403</v>
      </c>
      <c r="F5" s="8">
        <f aca="true" t="shared" si="0" ref="F5:M5">F6+F7</f>
        <v>185179115.4</v>
      </c>
      <c r="G5" s="8">
        <f t="shared" si="0"/>
        <v>1127893071.87</v>
      </c>
      <c r="H5" s="8">
        <f t="shared" si="0"/>
        <v>1313072187.27</v>
      </c>
      <c r="I5" s="9">
        <f>+I6+I7</f>
        <v>1401475648.690846</v>
      </c>
      <c r="J5" s="9">
        <f>+J6+J7</f>
        <v>222172122.7301138</v>
      </c>
      <c r="K5" s="8">
        <f>K6+K7</f>
        <v>1623647771.4209597</v>
      </c>
      <c r="L5" s="9">
        <f>L6+L7</f>
        <v>1447046279.6676352</v>
      </c>
      <c r="M5" s="8">
        <f t="shared" si="0"/>
        <v>1143731893.7723694</v>
      </c>
      <c r="N5" s="3"/>
      <c r="O5" s="3"/>
      <c r="P5" s="3"/>
      <c r="Q5" s="3"/>
      <c r="R5" s="3"/>
      <c r="S5" s="12"/>
      <c r="T5" s="10"/>
      <c r="U5" s="10"/>
    </row>
    <row r="6" spans="1:20" ht="29.25" customHeight="1">
      <c r="A6" s="13" t="s">
        <v>9</v>
      </c>
      <c r="B6" s="14" t="s">
        <v>3</v>
      </c>
      <c r="C6" s="15">
        <v>438611756</v>
      </c>
      <c r="D6" s="15">
        <v>76607959</v>
      </c>
      <c r="E6" s="16">
        <f>+C6+D6</f>
        <v>515219715</v>
      </c>
      <c r="F6" s="17">
        <v>65162124.003750004</v>
      </c>
      <c r="G6" s="17">
        <v>371800814.9499999</v>
      </c>
      <c r="H6" s="16">
        <f>F6+G6</f>
        <v>436962938.95374995</v>
      </c>
      <c r="I6" s="17">
        <f>424114932.101395+4500000</f>
        <v>428614932.101395</v>
      </c>
      <c r="J6" s="16">
        <v>74843811.547305</v>
      </c>
      <c r="K6" s="16">
        <f>+I6+J6</f>
        <v>503458743.6487</v>
      </c>
      <c r="L6" s="38">
        <f>493946201.352142-632.99/1.9558+4830078.98/1.9558</f>
        <v>496415495.75341004</v>
      </c>
      <c r="M6" s="16">
        <f>941996590.02/1.9558</f>
        <v>481642596.3902239</v>
      </c>
      <c r="N6" s="3"/>
      <c r="O6" s="3"/>
      <c r="P6" s="3"/>
      <c r="Q6" s="3"/>
      <c r="R6" s="3"/>
      <c r="S6" s="12"/>
      <c r="T6" s="19"/>
    </row>
    <row r="7" spans="1:20" ht="29.25" customHeight="1">
      <c r="A7" s="13" t="s">
        <v>10</v>
      </c>
      <c r="B7" s="14" t="s">
        <v>3</v>
      </c>
      <c r="C7" s="15">
        <v>1082143334</v>
      </c>
      <c r="D7" s="15">
        <v>166172354</v>
      </c>
      <c r="E7" s="16">
        <f>+C7+D7</f>
        <v>1248315688</v>
      </c>
      <c r="F7" s="17">
        <v>120016991.39625</v>
      </c>
      <c r="G7" s="17">
        <v>756092256.92</v>
      </c>
      <c r="H7" s="16">
        <f>F7+G7</f>
        <v>876109248.31625</v>
      </c>
      <c r="I7" s="17">
        <f>834860430.035916+138000286.553535</f>
        <v>972860716.589451</v>
      </c>
      <c r="J7" s="16">
        <v>147328311.1828088</v>
      </c>
      <c r="K7" s="16">
        <f>+I7+J7</f>
        <v>1120189027.7722597</v>
      </c>
      <c r="L7" s="38">
        <f>859616034.369282-8359338.15/1.9558+186365985.31/1.9558</f>
        <v>950630783.9142252</v>
      </c>
      <c r="M7" s="16">
        <f>1294914247.82/1.9558</f>
        <v>662089297.3821454</v>
      </c>
      <c r="N7" s="3"/>
      <c r="O7" s="3"/>
      <c r="P7" s="3"/>
      <c r="Q7" s="3"/>
      <c r="R7" s="3"/>
      <c r="S7" s="12"/>
      <c r="T7" s="19"/>
    </row>
    <row r="8" spans="1:20" s="11" customFormat="1" ht="29.25" customHeight="1">
      <c r="A8" s="6" t="s">
        <v>7</v>
      </c>
      <c r="B8" s="7" t="s">
        <v>3</v>
      </c>
      <c r="C8" s="8">
        <f>C9+C10</f>
        <v>1439963913</v>
      </c>
      <c r="D8" s="8">
        <f aca="true" t="shared" si="1" ref="D8:K8">D9+D10</f>
        <v>228540695</v>
      </c>
      <c r="E8" s="8">
        <f>E9+E10</f>
        <v>1668504608</v>
      </c>
      <c r="F8" s="8">
        <f t="shared" si="1"/>
        <v>158146291.68124998</v>
      </c>
      <c r="G8" s="8">
        <f t="shared" si="1"/>
        <v>1056076236.3100001</v>
      </c>
      <c r="H8" s="8">
        <f>H9+H10</f>
        <v>1214222527.99125</v>
      </c>
      <c r="I8" s="9">
        <f>+I9+I10</f>
        <v>1311708264.0476477</v>
      </c>
      <c r="J8" s="9">
        <f>+J9+J10</f>
        <v>205908693.38327974</v>
      </c>
      <c r="K8" s="8">
        <f t="shared" si="1"/>
        <v>1517616957.4309273</v>
      </c>
      <c r="L8" s="9">
        <f>L9+L10</f>
        <v>1404355499.8830144</v>
      </c>
      <c r="M8" s="8">
        <f>M9+M10</f>
        <v>1002674983.1577871</v>
      </c>
      <c r="N8" s="3"/>
      <c r="O8" s="3"/>
      <c r="P8" s="3"/>
      <c r="Q8" s="3"/>
      <c r="R8" s="3"/>
      <c r="S8" s="12"/>
      <c r="T8" s="10"/>
    </row>
    <row r="9" spans="1:20" ht="29.25" customHeight="1">
      <c r="A9" s="13" t="s">
        <v>9</v>
      </c>
      <c r="B9" s="14" t="s">
        <v>3</v>
      </c>
      <c r="C9" s="15">
        <v>335717166</v>
      </c>
      <c r="D9" s="15">
        <v>52361856</v>
      </c>
      <c r="E9" s="16">
        <f>+C9+D9</f>
        <v>388079022</v>
      </c>
      <c r="F9" s="17">
        <v>36031153.32875</v>
      </c>
      <c r="G9" s="17">
        <v>263084058.35999998</v>
      </c>
      <c r="H9" s="16">
        <f>F9+G9</f>
        <v>299115211.68874997</v>
      </c>
      <c r="I9" s="17">
        <f>276871384.828773+38997936.9219206</f>
        <v>315869321.7506936</v>
      </c>
      <c r="J9" s="16">
        <v>48859656.14625411</v>
      </c>
      <c r="K9" s="16">
        <f>I9+J9</f>
        <v>364728977.89694774</v>
      </c>
      <c r="L9" s="38">
        <f>319474980.900099-2659056.51/1.9558+44983055.74/1.9558</f>
        <v>341115230.02066344</v>
      </c>
      <c r="M9" s="16">
        <f>441242560.69/1.9558</f>
        <v>225607199.4529093</v>
      </c>
      <c r="N9" s="3"/>
      <c r="O9" s="3"/>
      <c r="P9" s="3"/>
      <c r="Q9" s="3"/>
      <c r="R9" s="3"/>
      <c r="S9" s="12"/>
      <c r="T9" s="19"/>
    </row>
    <row r="10" spans="1:20" ht="29.25" customHeight="1">
      <c r="A10" s="13" t="s">
        <v>10</v>
      </c>
      <c r="B10" s="14" t="s">
        <v>3</v>
      </c>
      <c r="C10" s="15">
        <v>1104246747</v>
      </c>
      <c r="D10" s="15">
        <v>176178839</v>
      </c>
      <c r="E10" s="16">
        <f>+C10+D10</f>
        <v>1280425586</v>
      </c>
      <c r="F10" s="17">
        <v>122115138.35249999</v>
      </c>
      <c r="G10" s="34">
        <v>792992177.95</v>
      </c>
      <c r="H10" s="16">
        <f>F10+G10</f>
        <v>915107316.3025</v>
      </c>
      <c r="I10" s="17">
        <f>889944544.343145+105894397.953809</f>
        <v>995838942.296954</v>
      </c>
      <c r="J10" s="16">
        <v>157049037.23702562</v>
      </c>
      <c r="K10" s="16">
        <f>I10+J10</f>
        <v>1152887979.5339797</v>
      </c>
      <c r="L10" s="38">
        <f>1023052184.58267-9266941.19/1.9558+87866798.38/1.9558</f>
        <v>1063240269.862351</v>
      </c>
      <c r="M10" s="16">
        <f>1519789171.37/1.9558</f>
        <v>777067783.7048777</v>
      </c>
      <c r="N10" s="3"/>
      <c r="O10" s="3"/>
      <c r="P10" s="3"/>
      <c r="Q10" s="3"/>
      <c r="R10" s="3"/>
      <c r="S10" s="12"/>
      <c r="T10" s="19"/>
    </row>
    <row r="11" spans="1:20" s="11" customFormat="1" ht="27.75" customHeight="1">
      <c r="A11" s="6" t="s">
        <v>13</v>
      </c>
      <c r="B11" s="7" t="s">
        <v>3</v>
      </c>
      <c r="C11" s="8">
        <f>C12+C13</f>
        <v>595110177</v>
      </c>
      <c r="D11" s="8">
        <f aca="true" t="shared" si="2" ref="D11:M11">D12+D13</f>
        <v>91613162</v>
      </c>
      <c r="E11" s="8">
        <f t="shared" si="2"/>
        <v>686723339</v>
      </c>
      <c r="F11" s="8">
        <f t="shared" si="2"/>
        <v>87752945.9075</v>
      </c>
      <c r="G11" s="8">
        <f t="shared" si="2"/>
        <v>458244298.6</v>
      </c>
      <c r="H11" s="8">
        <f t="shared" si="2"/>
        <v>545997244.5075</v>
      </c>
      <c r="I11" s="9">
        <f>+I12+I13</f>
        <v>574000244.6970274</v>
      </c>
      <c r="J11" s="9">
        <f>+J12+J13</f>
        <v>88056955.14578784</v>
      </c>
      <c r="K11" s="8">
        <f t="shared" si="2"/>
        <v>662057199.8428153</v>
      </c>
      <c r="L11" s="9">
        <f>L12+L13</f>
        <v>601690092.516715</v>
      </c>
      <c r="M11" s="8">
        <f t="shared" si="2"/>
        <v>512549559.387463</v>
      </c>
      <c r="N11" s="3"/>
      <c r="O11" s="3"/>
      <c r="P11" s="3"/>
      <c r="Q11" s="3"/>
      <c r="R11" s="3"/>
      <c r="S11" s="12"/>
      <c r="T11" s="10"/>
    </row>
    <row r="12" spans="1:20" s="20" customFormat="1" ht="29.25" customHeight="1">
      <c r="A12" s="13" t="s">
        <v>9</v>
      </c>
      <c r="B12" s="14" t="s">
        <v>3</v>
      </c>
      <c r="C12" s="15">
        <v>186989211</v>
      </c>
      <c r="D12" s="15">
        <v>29653891</v>
      </c>
      <c r="E12" s="16">
        <f>+C12+D12</f>
        <v>216643102</v>
      </c>
      <c r="F12" s="16">
        <v>22900579.0475</v>
      </c>
      <c r="G12" s="17">
        <v>133711696.44</v>
      </c>
      <c r="H12" s="16">
        <f aca="true" t="shared" si="3" ref="H12:H19">F12+G12</f>
        <v>156612275.4875</v>
      </c>
      <c r="I12" s="17">
        <f>153569282.882187+17784850.1863659</f>
        <v>171354133.0685529</v>
      </c>
      <c r="J12" s="16">
        <v>27100461.685091864</v>
      </c>
      <c r="K12" s="16">
        <f aca="true" t="shared" si="4" ref="K12:K18">I12+J12</f>
        <v>198454594.75364476</v>
      </c>
      <c r="L12" s="38">
        <f>170272278.125437-462268.9/1.9558+11311869.43/1.9558</f>
        <v>175819675.8808312</v>
      </c>
      <c r="M12" s="38">
        <f>243992468.84/1.9558</f>
        <v>124753281.95111975</v>
      </c>
      <c r="N12" s="3"/>
      <c r="O12" s="3"/>
      <c r="P12" s="3"/>
      <c r="Q12" s="3"/>
      <c r="R12" s="3"/>
      <c r="S12" s="12"/>
      <c r="T12" s="10"/>
    </row>
    <row r="13" spans="1:20" s="11" customFormat="1" ht="29.25" customHeight="1">
      <c r="A13" s="13" t="s">
        <v>11</v>
      </c>
      <c r="B13" s="14" t="s">
        <v>3</v>
      </c>
      <c r="C13" s="15">
        <f>352102522+56018444</f>
        <v>408120966</v>
      </c>
      <c r="D13" s="15">
        <v>61959271</v>
      </c>
      <c r="E13" s="16">
        <f aca="true" t="shared" si="5" ref="E13:E19">+C13+D13</f>
        <v>470080237</v>
      </c>
      <c r="F13" s="17">
        <v>64852366.86000001</v>
      </c>
      <c r="G13" s="17">
        <v>324532602.16</v>
      </c>
      <c r="H13" s="16">
        <f t="shared" si="3"/>
        <v>389384969.02000004</v>
      </c>
      <c r="I13" s="17">
        <f>345420129.61061+57225982.0178645</f>
        <v>402646111.62847453</v>
      </c>
      <c r="J13" s="16">
        <v>60956493.46069597</v>
      </c>
      <c r="K13" s="16">
        <f>I13+J13</f>
        <v>463602605.0891705</v>
      </c>
      <c r="L13" s="16">
        <f>419794592.333808-35158.65/1.9558+11918255.82/1.9558</f>
        <v>425870416.63588387</v>
      </c>
      <c r="M13" s="16">
        <f>758451959.41/1.9558</f>
        <v>387796277.4363432</v>
      </c>
      <c r="N13" s="3"/>
      <c r="O13" s="3"/>
      <c r="P13" s="3"/>
      <c r="Q13" s="3"/>
      <c r="R13" s="3"/>
      <c r="S13" s="12"/>
      <c r="T13" s="10"/>
    </row>
    <row r="14" spans="1:20" s="20" customFormat="1" ht="29.25" customHeight="1">
      <c r="A14" s="6" t="s">
        <v>12</v>
      </c>
      <c r="B14" s="7" t="s">
        <v>3</v>
      </c>
      <c r="C14" s="9">
        <f>1311704793+66095345</f>
        <v>1377800138</v>
      </c>
      <c r="D14" s="9">
        <v>221858660</v>
      </c>
      <c r="E14" s="8">
        <f t="shared" si="5"/>
        <v>1599658798</v>
      </c>
      <c r="F14" s="9">
        <v>182673768.41625002</v>
      </c>
      <c r="G14" s="9">
        <v>987314891.3500005</v>
      </c>
      <c r="H14" s="9">
        <f t="shared" si="3"/>
        <v>1169988659.7662506</v>
      </c>
      <c r="I14" s="9">
        <f>1177116038.6038+102490366.483795</f>
        <v>1279606405.087595</v>
      </c>
      <c r="J14" s="9">
        <v>207726359.75361228</v>
      </c>
      <c r="K14" s="9">
        <f t="shared" si="4"/>
        <v>1487332764.8412073</v>
      </c>
      <c r="L14" s="9">
        <f>1188281485.87372-3163187.13/1.9558+159375641.06/1.9558+9253939.5/1.9558</f>
        <v>1272884407.1489012</v>
      </c>
      <c r="M14" s="9">
        <f>2060371640.12/1.9558</f>
        <v>1053467450.7209326</v>
      </c>
      <c r="N14" s="3"/>
      <c r="O14" s="3"/>
      <c r="P14" s="3"/>
      <c r="Q14" s="3"/>
      <c r="R14" s="3"/>
      <c r="S14" s="12"/>
      <c r="T14" s="10"/>
    </row>
    <row r="15" spans="1:20" s="20" customFormat="1" ht="29.25" customHeight="1">
      <c r="A15" s="21" t="s">
        <v>8</v>
      </c>
      <c r="B15" s="7" t="s">
        <v>3</v>
      </c>
      <c r="C15" s="9">
        <f>996896918+173640925+36375789</f>
        <v>1206913632</v>
      </c>
      <c r="D15" s="9">
        <v>165102510</v>
      </c>
      <c r="E15" s="9">
        <f>+C15+D15</f>
        <v>1372016142</v>
      </c>
      <c r="F15" s="9">
        <v>222903094.42</v>
      </c>
      <c r="G15" s="9">
        <v>984010537.58</v>
      </c>
      <c r="H15" s="9">
        <f t="shared" si="3"/>
        <v>1206913632</v>
      </c>
      <c r="I15" s="9">
        <v>1164765690.2911747</v>
      </c>
      <c r="J15" s="9">
        <v>161955218.6781145</v>
      </c>
      <c r="K15" s="9">
        <f t="shared" si="4"/>
        <v>1326720908.969289</v>
      </c>
      <c r="L15" s="9">
        <f>1282592696.30127-590475.7/1.9558+55535867.96/1.9558</f>
        <v>1310686260.1932833</v>
      </c>
      <c r="M15" s="9">
        <f>2392427414.48/1.9558</f>
        <v>1223247476.4699867</v>
      </c>
      <c r="N15" s="3"/>
      <c r="O15" s="3"/>
      <c r="P15" s="3"/>
      <c r="Q15" s="3"/>
      <c r="R15" s="3"/>
      <c r="S15" s="12"/>
      <c r="T15" s="12"/>
    </row>
    <row r="16" spans="1:20" s="20" customFormat="1" ht="43.15" customHeight="1">
      <c r="A16" s="6" t="s">
        <v>20</v>
      </c>
      <c r="B16" s="7" t="s">
        <v>3</v>
      </c>
      <c r="C16" s="9">
        <f>1428375935+15000000</f>
        <v>1443375935</v>
      </c>
      <c r="D16" s="9">
        <f>212049066</f>
        <v>212049066</v>
      </c>
      <c r="E16" s="9">
        <f t="shared" si="5"/>
        <v>1655425001</v>
      </c>
      <c r="F16" s="9">
        <v>222667669.54625</v>
      </c>
      <c r="G16" s="9">
        <v>1220708265.4499998</v>
      </c>
      <c r="H16" s="9">
        <f>F16+G16</f>
        <v>1443375934.9962497</v>
      </c>
      <c r="I16" s="9">
        <f>1189247829.2321+205585665.068027+30246874.2170843</f>
        <v>1425080368.5172114</v>
      </c>
      <c r="J16" s="9">
        <v>209867263.9821357</v>
      </c>
      <c r="K16" s="9">
        <f>I16+J16</f>
        <v>1634947632.4993472</v>
      </c>
      <c r="L16" s="9">
        <f>1580432028.06201-1131392.16/1.9558</f>
        <v>1579853547.5629816</v>
      </c>
      <c r="M16" s="9">
        <f>2628871370.08/1.9558</f>
        <v>1344141205.685653</v>
      </c>
      <c r="N16" s="3"/>
      <c r="O16" s="3"/>
      <c r="P16" s="3"/>
      <c r="Q16" s="3"/>
      <c r="R16" s="3"/>
      <c r="S16" s="12"/>
      <c r="T16" s="10"/>
    </row>
    <row r="17" spans="1:20" s="20" customFormat="1" ht="29.25" customHeight="1">
      <c r="A17" s="22" t="s">
        <v>14</v>
      </c>
      <c r="B17" s="7" t="s">
        <v>3</v>
      </c>
      <c r="C17" s="9">
        <v>102000000</v>
      </c>
      <c r="D17" s="9">
        <v>0</v>
      </c>
      <c r="E17" s="9">
        <f t="shared" si="5"/>
        <v>102000000</v>
      </c>
      <c r="F17" s="9">
        <v>6502500</v>
      </c>
      <c r="G17" s="9">
        <v>95497500</v>
      </c>
      <c r="H17" s="9">
        <f t="shared" si="3"/>
        <v>102000000</v>
      </c>
      <c r="I17" s="9">
        <v>102000000</v>
      </c>
      <c r="J17" s="9">
        <v>0</v>
      </c>
      <c r="K17" s="9">
        <f t="shared" si="4"/>
        <v>102000000</v>
      </c>
      <c r="L17" s="9">
        <f>102001564.57</f>
        <v>102001564.57</v>
      </c>
      <c r="M17" s="9">
        <v>102001564.5746058</v>
      </c>
      <c r="N17" s="3"/>
      <c r="O17" s="3"/>
      <c r="P17" s="3"/>
      <c r="Q17" s="3"/>
      <c r="R17" s="3"/>
      <c r="S17" s="10"/>
      <c r="T17" s="10"/>
    </row>
    <row r="18" spans="1:20" s="20" customFormat="1" ht="29.25" customHeight="1">
      <c r="A18" s="6" t="s">
        <v>15</v>
      </c>
      <c r="B18" s="7" t="s">
        <v>3</v>
      </c>
      <c r="C18" s="9">
        <v>238398862</v>
      </c>
      <c r="D18" s="9">
        <v>41458720</v>
      </c>
      <c r="E18" s="9">
        <f t="shared" si="5"/>
        <v>279857582</v>
      </c>
      <c r="F18" s="9">
        <v>31092785.035</v>
      </c>
      <c r="G18" s="9">
        <v>196488739.14000002</v>
      </c>
      <c r="H18" s="9">
        <f t="shared" si="3"/>
        <v>227581524.175</v>
      </c>
      <c r="I18" s="9">
        <f>227559894.439785+3465703.94154911</f>
        <v>231025598.38133413</v>
      </c>
      <c r="J18" s="9">
        <v>40157628.43055035</v>
      </c>
      <c r="K18" s="9">
        <f t="shared" si="4"/>
        <v>271183226.81188446</v>
      </c>
      <c r="L18" s="9">
        <f>244845348.482385-1238676.04/1.9558+20479880.81/1.9558</f>
        <v>254683371.16875377</v>
      </c>
      <c r="M18" s="9">
        <f>424678014.75/1.9558</f>
        <v>217137751.6872891</v>
      </c>
      <c r="N18" s="3"/>
      <c r="O18" s="3"/>
      <c r="P18" s="3"/>
      <c r="Q18" s="3"/>
      <c r="R18" s="39"/>
      <c r="S18" s="12"/>
      <c r="T18" s="10"/>
    </row>
    <row r="19" spans="1:20" s="20" customFormat="1" ht="46.15" customHeight="1">
      <c r="A19" s="6" t="s">
        <v>16</v>
      </c>
      <c r="B19" s="7" t="s">
        <v>3</v>
      </c>
      <c r="C19" s="9">
        <f>104815264+19940383+18624211</f>
        <v>143379858</v>
      </c>
      <c r="D19" s="9">
        <v>18496812</v>
      </c>
      <c r="E19" s="9">
        <f t="shared" si="5"/>
        <v>161876670</v>
      </c>
      <c r="F19" s="9">
        <v>13723121.170000002</v>
      </c>
      <c r="G19" s="9">
        <v>129656736.82999995</v>
      </c>
      <c r="H19" s="9">
        <f t="shared" si="3"/>
        <v>143379857.99999994</v>
      </c>
      <c r="I19" s="9">
        <f>105333218.356066+37927034.7729608</f>
        <v>143260253.1290268</v>
      </c>
      <c r="J19" s="9">
        <v>18588215.004011724</v>
      </c>
      <c r="K19" s="9">
        <f>I19+J19</f>
        <v>161848468.13303852</v>
      </c>
      <c r="L19" s="9">
        <f>161845134.844071</f>
        <v>161845134.844071</v>
      </c>
      <c r="M19" s="9">
        <f>312201151.93/1.9558</f>
        <v>159628362.7824931</v>
      </c>
      <c r="N19" s="3"/>
      <c r="O19" s="3"/>
      <c r="P19" s="3"/>
      <c r="Q19" s="3"/>
      <c r="R19" s="3"/>
      <c r="S19" s="12"/>
      <c r="T19" s="10"/>
    </row>
    <row r="20" spans="1:20" s="11" customFormat="1" ht="36" customHeight="1">
      <c r="A20" s="40" t="s">
        <v>4</v>
      </c>
      <c r="B20" s="41"/>
      <c r="C20" s="8">
        <f>+C5+C8+C11+C14+C15+C16+C17+C18+C19</f>
        <v>8067697605</v>
      </c>
      <c r="D20" s="8">
        <f>+D5+D8+D11+D14+D15+D16+D17+D18+D19</f>
        <v>1221899938</v>
      </c>
      <c r="E20" s="8">
        <f>+C20+D20</f>
        <v>9289597543</v>
      </c>
      <c r="F20" s="8">
        <f aca="true" t="shared" si="6" ref="F20:M20">+F5+F8+F11+F14+F15+F16+F17+F18+F19</f>
        <v>1110641291.57625</v>
      </c>
      <c r="G20" s="8">
        <f t="shared" si="6"/>
        <v>6255890277.13</v>
      </c>
      <c r="H20" s="8">
        <f t="shared" si="6"/>
        <v>7366531568.70625</v>
      </c>
      <c r="I20" s="9">
        <f t="shared" si="6"/>
        <v>7632922472.841864</v>
      </c>
      <c r="J20" s="9">
        <f t="shared" si="6"/>
        <v>1154432457.107606</v>
      </c>
      <c r="K20" s="9">
        <f t="shared" si="6"/>
        <v>8787354929.949467</v>
      </c>
      <c r="L20" s="8">
        <f>+L5+L8+L11+L14+L15+L16+L17+L18+L19</f>
        <v>8135046157.555355</v>
      </c>
      <c r="M20" s="8">
        <f t="shared" si="6"/>
        <v>6758580248.238579</v>
      </c>
      <c r="N20" s="3"/>
      <c r="O20" s="3"/>
      <c r="P20" s="3"/>
      <c r="Q20" s="3"/>
      <c r="R20" s="3"/>
      <c r="S20" s="10"/>
      <c r="T20" s="10"/>
    </row>
    <row r="21" spans="1:13" s="11" customFormat="1" ht="36" customHeight="1" hidden="1">
      <c r="A21" s="42" t="s">
        <v>21</v>
      </c>
      <c r="B21" s="43"/>
      <c r="C21" s="43"/>
      <c r="D21" s="43"/>
      <c r="E21" s="44"/>
      <c r="F21" s="44"/>
      <c r="G21" s="44"/>
      <c r="H21" s="23"/>
      <c r="I21" s="24">
        <v>5313111035</v>
      </c>
      <c r="J21" s="23">
        <v>863951362</v>
      </c>
      <c r="K21" s="23">
        <v>6177062397</v>
      </c>
      <c r="L21" s="25">
        <v>5210023103.362309</v>
      </c>
      <c r="M21" s="26"/>
    </row>
    <row r="22" spans="1:13" s="11" customFormat="1" ht="36" customHeight="1" hidden="1">
      <c r="A22" s="40" t="s">
        <v>4</v>
      </c>
      <c r="B22" s="41"/>
      <c r="C22" s="8">
        <v>8050824063</v>
      </c>
      <c r="D22" s="8">
        <v>1299138290</v>
      </c>
      <c r="E22" s="8">
        <v>9349962353</v>
      </c>
      <c r="F22" s="8">
        <v>1029065929.5862501</v>
      </c>
      <c r="G22" s="8">
        <v>4635435304.68</v>
      </c>
      <c r="H22" s="8">
        <v>5664501234.26625</v>
      </c>
      <c r="I22" s="9">
        <v>5870050430.181767</v>
      </c>
      <c r="J22" s="9">
        <v>950886002.7139227</v>
      </c>
      <c r="K22" s="9">
        <v>6820936432.895691</v>
      </c>
      <c r="L22" s="8">
        <v>5994533434.516179</v>
      </c>
      <c r="M22" s="8">
        <v>4519771174.524607</v>
      </c>
    </row>
    <row r="23" spans="1:13" s="11" customFormat="1" ht="27" customHeight="1">
      <c r="A23" s="1"/>
      <c r="B23" s="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9" s="11" customFormat="1" ht="29.25" customHeight="1">
      <c r="A24" s="1"/>
      <c r="B24" s="1"/>
      <c r="C24" s="32"/>
      <c r="D24" s="32"/>
      <c r="E24" s="32"/>
      <c r="F24" s="27"/>
      <c r="G24" s="27"/>
      <c r="H24" s="27"/>
      <c r="I24" s="27"/>
      <c r="J24" s="27"/>
      <c r="K24" s="27"/>
      <c r="L24" s="27"/>
      <c r="M24" s="27"/>
      <c r="S24" s="10"/>
    </row>
    <row r="25" spans="1:16" s="11" customFormat="1" ht="29.25" customHeight="1">
      <c r="A25" s="1"/>
      <c r="B25" s="1"/>
      <c r="C25" s="33"/>
      <c r="D25" s="33"/>
      <c r="E25" s="33"/>
      <c r="F25" s="23"/>
      <c r="G25" s="23"/>
      <c r="H25" s="23"/>
      <c r="I25" s="23"/>
      <c r="J25" s="23"/>
      <c r="K25" s="23"/>
      <c r="L25" s="27"/>
      <c r="M25" s="27"/>
      <c r="P25" s="10"/>
    </row>
    <row r="26" spans="1:13" s="11" customFormat="1" ht="29.25" customHeight="1">
      <c r="A26" s="1"/>
      <c r="B26" s="1"/>
      <c r="C26" s="28"/>
      <c r="D26" s="23"/>
      <c r="E26" s="23"/>
      <c r="F26" s="23"/>
      <c r="G26" s="23"/>
      <c r="H26" s="23"/>
      <c r="I26" s="23"/>
      <c r="J26" s="23"/>
      <c r="K26" s="23"/>
      <c r="L26" s="27"/>
      <c r="M26" s="27"/>
    </row>
    <row r="27" spans="1:13" s="11" customFormat="1" ht="29.25" customHeight="1">
      <c r="A27" s="1"/>
      <c r="B27" s="1"/>
      <c r="C27" s="28"/>
      <c r="D27" s="23"/>
      <c r="E27" s="23"/>
      <c r="F27" s="23"/>
      <c r="G27" s="23"/>
      <c r="H27" s="23"/>
      <c r="I27" s="23"/>
      <c r="J27" s="23"/>
      <c r="K27" s="23"/>
      <c r="L27" s="27"/>
      <c r="M27" s="27"/>
    </row>
    <row r="28" spans="2:13" ht="12.75">
      <c r="B28" s="1"/>
      <c r="C28" s="28"/>
      <c r="D28" s="23"/>
      <c r="E28" s="23"/>
      <c r="F28" s="23"/>
      <c r="G28" s="23"/>
      <c r="H28" s="23"/>
      <c r="I28" s="29"/>
      <c r="J28" s="23"/>
      <c r="K28" s="23"/>
      <c r="L28" s="27"/>
      <c r="M28" s="27"/>
    </row>
    <row r="29" ht="12.75">
      <c r="K29" s="31"/>
    </row>
    <row r="30" ht="12.75">
      <c r="K30" s="31"/>
    </row>
    <row r="31" ht="12.75">
      <c r="K31" s="31"/>
    </row>
    <row r="32" ht="12.75">
      <c r="K32" s="31"/>
    </row>
    <row r="33" spans="2:11" ht="12.75">
      <c r="B33" s="18"/>
      <c r="C33" s="18"/>
      <c r="D33" s="18"/>
      <c r="E33" s="18"/>
      <c r="F33" s="18"/>
      <c r="G33" s="18"/>
      <c r="H33" s="18"/>
      <c r="K33" s="31"/>
    </row>
    <row r="835" ht="12.75">
      <c r="W835" s="18">
        <f>+V835-Q835</f>
        <v>0</v>
      </c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Мартин Войнов</cp:lastModifiedBy>
  <cp:lastPrinted>2019-08-07T11:48:05Z</cp:lastPrinted>
  <dcterms:created xsi:type="dcterms:W3CDTF">2007-11-29T09:10:22Z</dcterms:created>
  <dcterms:modified xsi:type="dcterms:W3CDTF">2024-04-30T08:33:51Z</dcterms:modified>
  <cp:category/>
  <cp:version/>
  <cp:contentType/>
  <cp:contentStatus/>
</cp:coreProperties>
</file>