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fshare\MF\НАЦИОНАЛЕН ФОНД\СО\public\SPARVKI\SCF spravki\INTERNET\2014-2020\2020\08.2020\"/>
    </mc:Choice>
  </mc:AlternateContent>
  <bookViews>
    <workbookView xWindow="-300" yWindow="1320" windowWidth="13515" windowHeight="8145"/>
  </bookViews>
  <sheets>
    <sheet name="SCF_financial info_EUR_ENG" sheetId="5" r:id="rId1"/>
  </sheets>
  <definedNames>
    <definedName name="_xlnm.Print_Area" localSheetId="0">'SCF_financial info_EUR_ENG'!$A$1:$M$21</definedName>
  </definedNames>
  <calcPr calcId="162913"/>
</workbook>
</file>

<file path=xl/calcChain.xml><?xml version="1.0" encoding="utf-8"?>
<calcChain xmlns="http://schemas.openxmlformats.org/spreadsheetml/2006/main">
  <c r="L19" i="5" l="1"/>
  <c r="K19" i="5"/>
  <c r="H19" i="5"/>
  <c r="E19" i="5"/>
  <c r="L18" i="5"/>
  <c r="K18" i="5"/>
  <c r="H18" i="5"/>
  <c r="E18" i="5"/>
  <c r="K17" i="5"/>
  <c r="H17" i="5"/>
  <c r="E17" i="5"/>
  <c r="L16" i="5"/>
  <c r="K16" i="5"/>
  <c r="H16" i="5"/>
  <c r="E16" i="5"/>
  <c r="L15" i="5"/>
  <c r="K15" i="5"/>
  <c r="H15" i="5"/>
  <c r="E15" i="5"/>
  <c r="L14" i="5"/>
  <c r="K14" i="5"/>
  <c r="H14" i="5"/>
  <c r="L13" i="5"/>
  <c r="L11" i="5" s="1"/>
  <c r="K13" i="5"/>
  <c r="K11" i="5" s="1"/>
  <c r="H13" i="5"/>
  <c r="E13" i="5"/>
  <c r="L12" i="5"/>
  <c r="K12" i="5"/>
  <c r="H12" i="5"/>
  <c r="E12" i="5"/>
  <c r="E11" i="5" s="1"/>
  <c r="M11" i="5"/>
  <c r="J11" i="5"/>
  <c r="I11" i="5"/>
  <c r="H11" i="5"/>
  <c r="G11" i="5"/>
  <c r="F11" i="5"/>
  <c r="D11" i="5"/>
  <c r="C11" i="5"/>
  <c r="L8" i="5"/>
  <c r="K10" i="5"/>
  <c r="H10" i="5"/>
  <c r="E10" i="5"/>
  <c r="K9" i="5"/>
  <c r="K8" i="5" s="1"/>
  <c r="H9" i="5"/>
  <c r="H8" i="5" s="1"/>
  <c r="E9" i="5"/>
  <c r="E8" i="5" s="1"/>
  <c r="M8" i="5"/>
  <c r="J8" i="5"/>
  <c r="J20" i="5" s="1"/>
  <c r="I8" i="5"/>
  <c r="I20" i="5" s="1"/>
  <c r="G8" i="5"/>
  <c r="F8" i="5"/>
  <c r="D8" i="5"/>
  <c r="D20" i="5" s="1"/>
  <c r="C8" i="5"/>
  <c r="C20" i="5" s="1"/>
  <c r="E20" i="5" s="1"/>
  <c r="K7" i="5"/>
  <c r="H7" i="5"/>
  <c r="E7" i="5"/>
  <c r="K6" i="5"/>
  <c r="H6" i="5"/>
  <c r="E6" i="5"/>
  <c r="E5" i="5" s="1"/>
  <c r="M5" i="5"/>
  <c r="M20" i="5" s="1"/>
  <c r="L5" i="5"/>
  <c r="K5" i="5"/>
  <c r="J5" i="5"/>
  <c r="I5" i="5"/>
  <c r="H5" i="5"/>
  <c r="H20" i="5" s="1"/>
  <c r="G5" i="5"/>
  <c r="G20" i="5" s="1"/>
  <c r="F5" i="5"/>
  <c r="F20" i="5" s="1"/>
  <c r="D5" i="5"/>
  <c r="C5" i="5"/>
  <c r="K20" i="5" l="1"/>
  <c r="L20" i="5"/>
  <c r="AA8" i="5" l="1"/>
  <c r="AC8" i="5" s="1"/>
  <c r="AA9" i="5"/>
  <c r="AA10" i="5"/>
  <c r="AA11" i="5"/>
  <c r="AC11" i="5" s="1"/>
  <c r="AA12" i="5"/>
  <c r="AA13" i="5"/>
  <c r="AA14" i="5"/>
  <c r="AC14" i="5" s="1"/>
  <c r="AA15" i="5"/>
  <c r="AC15" i="5" s="1"/>
  <c r="AA16" i="5"/>
  <c r="AC16" i="5" s="1"/>
  <c r="AA17" i="5"/>
  <c r="AA18" i="5"/>
  <c r="AC18" i="5" s="1"/>
  <c r="AA19" i="5"/>
  <c r="AC19" i="5" s="1"/>
  <c r="Z8" i="5"/>
  <c r="Z9" i="5"/>
  <c r="Z10" i="5"/>
  <c r="Z11" i="5"/>
  <c r="Z12" i="5"/>
  <c r="Z13" i="5"/>
  <c r="Z14" i="5"/>
  <c r="Z15" i="5"/>
  <c r="Z16" i="5"/>
  <c r="Z17" i="5"/>
  <c r="Z18" i="5"/>
  <c r="Z19" i="5"/>
  <c r="AA6" i="5" l="1"/>
  <c r="Z7" i="5" l="1"/>
  <c r="AA7" i="5"/>
  <c r="AA5" i="5" s="1"/>
  <c r="AC5" i="5" s="1"/>
  <c r="Z6" i="5"/>
</calcChain>
</file>

<file path=xl/sharedStrings.xml><?xml version="1.0" encoding="utf-8"?>
<sst xmlns="http://schemas.openxmlformats.org/spreadsheetml/2006/main" count="47" uniqueCount="31">
  <si>
    <t xml:space="preserve">OP / FUND </t>
  </si>
  <si>
    <t>currency</t>
  </si>
  <si>
    <t xml:space="preserve">OP Budget - EC financing </t>
  </si>
  <si>
    <t>OP Budget - national Co-financing</t>
  </si>
  <si>
    <t>OP Budget  - Total</t>
  </si>
  <si>
    <t>EC part</t>
  </si>
  <si>
    <t>National Co-financing part</t>
  </si>
  <si>
    <t>1. OP Transport and Transport Infrastructure / ERDF &amp; CF</t>
  </si>
  <si>
    <t>Euro</t>
  </si>
  <si>
    <t>ERDF</t>
  </si>
  <si>
    <t>CF</t>
  </si>
  <si>
    <t>2. OP Environment 2014-2020/ ERDF &amp; CF</t>
  </si>
  <si>
    <t xml:space="preserve">3. OP Science and Education for Smart Growth /ERDF &amp; ESF </t>
  </si>
  <si>
    <t xml:space="preserve">  ERDF</t>
  </si>
  <si>
    <t xml:space="preserve">  ESF</t>
  </si>
  <si>
    <t>4. OP Regions in Growth / ERDF</t>
  </si>
  <si>
    <t>5. OP Human Resourses Development 2014-2020 / ESF</t>
  </si>
  <si>
    <t>7. OP SME Initiative /ERDF</t>
  </si>
  <si>
    <t>8. OP Good Governance / ESF</t>
  </si>
  <si>
    <t>9. OP Fund for EU Aid for the most deprived</t>
  </si>
  <si>
    <t>Total</t>
  </si>
  <si>
    <t xml:space="preserve"> </t>
  </si>
  <si>
    <t>6. OP Innovation and Competitiveness 2014-2020  / ERDF *</t>
  </si>
  <si>
    <t xml:space="preserve">* payments made under the scheme BG16RFOP002-2.073 Support for micro and small enterprises to overcome the economic consequences of the COVID-19 pandemic are reported  </t>
  </si>
  <si>
    <t>Total pre-financing received from the EC up to 31.08.2020</t>
  </si>
  <si>
    <t>Funds received from the EC based on submitted applications for payment up to 31.08.2020</t>
  </si>
  <si>
    <t>Total funds received from the EC up to 31.08.2020</t>
  </si>
  <si>
    <t>Paid up to 31.08.2020</t>
  </si>
  <si>
    <t>Total paid up to 31.08.2020</t>
  </si>
  <si>
    <t>Total public expenditure declared to the EC with Payment claims
 as per 31.08.2020</t>
  </si>
  <si>
    <t>Total public expenditure certified to the EC with Annual Accounts 
as per 31.08.2020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</si>
</sst>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_-* #,##0.00\ [$€-1]_-;\-* #,##0.00\ [$€-1]_-;_-* &quot;-&quot;??\ [$€-1]_-;_-@_-"/>
    <numFmt numFmtId="167" formatCode="#,##0.00\ [$€-1];\-#,##0.00\ [$€-1]"/>
    <numFmt numFmtId="168" formatCode="_-* #,##0\ [$€-1]_-;\-* #,##0\ [$€-1]_-;_-* &quot;-&quot;??\ [$€-1]_-;_-@_-"/>
    <numFmt numFmtId="169" formatCode="#,##0.00_ ;\-#,##0.00\ "/>
    <numFmt numFmtId="170" formatCode="_-* #,##0\ [$€-1]_-;\-* #,##0\ [$€-1]_-;_-* &quot;-&quot;\ [$€-1]_-;_-@_-"/>
    <numFmt numFmtId="171" formatCode="_-* #,##0.0000\ _л_в_-;\-* #,##0.0000\ _л_в_-;_-* &quot;-&quot;????\ _л_в_-;_-@_-"/>
    <numFmt numFmtId="172" formatCode="#,##0\ [$€-1];\-#,##0\ [$€-1]"/>
  </numFmts>
  <fonts count="16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1"/>
      <color rgb="FF969696"/>
      <name val="Times New Roman"/>
      <family val="1"/>
      <charset val="204"/>
    </font>
    <font>
      <sz val="11"/>
      <color rgb="FF969696"/>
      <name val="Times New Roman"/>
      <family val="1"/>
      <charset val="204"/>
    </font>
    <font>
      <sz val="10"/>
      <name val="Arial"/>
      <family val="2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2"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167" fontId="3" fillId="0" borderId="0" xfId="2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68" fontId="3" fillId="0" borderId="0" xfId="2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171" fontId="4" fillId="0" borderId="0" xfId="0" applyNumberFormat="1" applyFont="1" applyFill="1" applyAlignment="1">
      <alignment horizontal="center" vertical="center"/>
    </xf>
    <xf numFmtId="0" fontId="6" fillId="0" borderId="0" xfId="0" applyFont="1" applyFill="1"/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5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/>
    <xf numFmtId="0" fontId="5" fillId="0" borderId="0" xfId="0" applyFont="1" applyFill="1"/>
    <xf numFmtId="0" fontId="3" fillId="0" borderId="0" xfId="0" applyFont="1" applyFill="1" applyAlignment="1">
      <alignment horizontal="center" vertical="center"/>
    </xf>
    <xf numFmtId="170" fontId="3" fillId="0" borderId="0" xfId="2" applyNumberFormat="1" applyFont="1" applyFill="1" applyBorder="1" applyAlignment="1">
      <alignment horizontal="center" vertical="center" wrapText="1"/>
    </xf>
    <xf numFmtId="166" fontId="5" fillId="0" borderId="0" xfId="0" applyNumberFormat="1" applyFont="1" applyFill="1"/>
    <xf numFmtId="169" fontId="5" fillId="0" borderId="0" xfId="0" applyNumberFormat="1" applyFont="1" applyFill="1"/>
    <xf numFmtId="171" fontId="4" fillId="3" borderId="0" xfId="0" applyNumberFormat="1" applyFont="1" applyFill="1" applyAlignment="1">
      <alignment horizontal="center" vertical="center"/>
    </xf>
    <xf numFmtId="0" fontId="6" fillId="3" borderId="0" xfId="0" applyFont="1" applyFill="1"/>
    <xf numFmtId="0" fontId="3" fillId="2" borderId="2" xfId="0" applyFont="1" applyFill="1" applyBorder="1" applyAlignment="1">
      <alignment horizontal="center" vertical="center" wrapText="1"/>
    </xf>
    <xf numFmtId="170" fontId="3" fillId="2" borderId="1" xfId="0" applyNumberFormat="1" applyFont="1" applyFill="1" applyBorder="1" applyAlignment="1">
      <alignment horizontal="center" vertical="center"/>
    </xf>
    <xf numFmtId="168" fontId="4" fillId="0" borderId="0" xfId="2" applyNumberFormat="1" applyFont="1" applyFill="1" applyBorder="1" applyAlignment="1">
      <alignment horizontal="center" vertical="center" wrapText="1"/>
    </xf>
    <xf numFmtId="167" fontId="3" fillId="2" borderId="0" xfId="2" applyNumberFormat="1" applyFont="1" applyFill="1" applyBorder="1" applyAlignment="1">
      <alignment horizontal="center" vertical="center" wrapText="1"/>
    </xf>
    <xf numFmtId="0" fontId="3" fillId="2" borderId="0" xfId="0" applyFont="1" applyFill="1" applyBorder="1"/>
    <xf numFmtId="0" fontId="4" fillId="2" borderId="0" xfId="0" applyFont="1" applyFill="1" applyBorder="1"/>
    <xf numFmtId="0" fontId="3" fillId="2" borderId="2" xfId="0" applyFont="1" applyFill="1" applyBorder="1" applyAlignment="1">
      <alignment horizontal="center" vertical="center"/>
    </xf>
    <xf numFmtId="170" fontId="5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8" fontId="4" fillId="2" borderId="0" xfId="2" applyNumberFormat="1" applyFont="1" applyFill="1" applyBorder="1" applyAlignment="1">
      <alignment horizontal="center" vertical="center" wrapText="1"/>
    </xf>
    <xf numFmtId="3" fontId="6" fillId="2" borderId="0" xfId="2" applyNumberFormat="1" applyFont="1" applyFill="1" applyBorder="1" applyAlignment="1">
      <alignment vertical="center" wrapText="1"/>
    </xf>
    <xf numFmtId="171" fontId="4" fillId="2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8" fontId="5" fillId="2" borderId="1" xfId="0" applyNumberFormat="1" applyFont="1" applyFill="1" applyBorder="1" applyAlignment="1">
      <alignment horizontal="center" vertical="center"/>
    </xf>
    <xf numFmtId="170" fontId="8" fillId="2" borderId="1" xfId="0" applyNumberFormat="1" applyFont="1" applyFill="1" applyBorder="1" applyAlignment="1">
      <alignment horizontal="center" vertical="center"/>
    </xf>
    <xf numFmtId="170" fontId="7" fillId="2" borderId="1" xfId="0" applyNumberFormat="1" applyFont="1" applyFill="1" applyBorder="1" applyAlignment="1">
      <alignment horizontal="center" vertical="center"/>
    </xf>
    <xf numFmtId="168" fontId="5" fillId="2" borderId="3" xfId="0" applyNumberFormat="1" applyFont="1" applyFill="1" applyBorder="1" applyAlignment="1">
      <alignment horizontal="center" vertical="center"/>
    </xf>
    <xf numFmtId="170" fontId="8" fillId="2" borderId="1" xfId="1" applyNumberFormat="1" applyFont="1" applyFill="1" applyBorder="1" applyAlignment="1">
      <alignment horizontal="right" vertical="center"/>
    </xf>
    <xf numFmtId="172" fontId="9" fillId="2" borderId="1" xfId="1" applyNumberFormat="1" applyFont="1" applyFill="1" applyBorder="1" applyAlignment="1">
      <alignment horizontal="right" vertical="center"/>
    </xf>
    <xf numFmtId="168" fontId="3" fillId="2" borderId="1" xfId="1" applyNumberFormat="1" applyFont="1" applyFill="1" applyBorder="1" applyAlignment="1">
      <alignment horizontal="center" vertical="center" wrapText="1"/>
    </xf>
    <xf numFmtId="3" fontId="8" fillId="2" borderId="1" xfId="1" applyNumberFormat="1" applyFont="1" applyFill="1" applyBorder="1" applyAlignment="1">
      <alignment vertical="center" wrapText="1"/>
    </xf>
    <xf numFmtId="168" fontId="3" fillId="2" borderId="3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vertical="center" wrapText="1"/>
    </xf>
    <xf numFmtId="170" fontId="3" fillId="2" borderId="0" xfId="0" applyNumberFormat="1" applyFont="1" applyFill="1" applyBorder="1" applyAlignment="1">
      <alignment horizontal="center" vertical="center"/>
    </xf>
    <xf numFmtId="170" fontId="8" fillId="2" borderId="0" xfId="0" applyNumberFormat="1" applyFont="1" applyFill="1" applyBorder="1" applyAlignment="1">
      <alignment horizontal="center" vertical="center"/>
    </xf>
    <xf numFmtId="170" fontId="8" fillId="0" borderId="0" xfId="0" applyNumberFormat="1" applyFont="1" applyFill="1" applyBorder="1" applyAlignment="1">
      <alignment horizontal="center" vertical="center"/>
    </xf>
    <xf numFmtId="170" fontId="8" fillId="0" borderId="0" xfId="1" applyNumberFormat="1" applyFont="1" applyFill="1" applyBorder="1" applyAlignment="1">
      <alignment horizontal="right" vertical="center"/>
    </xf>
    <xf numFmtId="170" fontId="7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/>
    <xf numFmtId="0" fontId="11" fillId="0" borderId="0" xfId="0" applyFont="1" applyFill="1" applyAlignment="1">
      <alignment horizontal="center" vertical="center"/>
    </xf>
    <xf numFmtId="3" fontId="10" fillId="0" borderId="0" xfId="0" applyNumberFormat="1" applyFont="1" applyFill="1"/>
    <xf numFmtId="0" fontId="10" fillId="0" borderId="0" xfId="0" applyFont="1" applyFill="1"/>
    <xf numFmtId="3" fontId="10" fillId="0" borderId="0" xfId="0" applyNumberFormat="1" applyFont="1" applyFill="1" applyAlignment="1">
      <alignment horizontal="center" vertical="center"/>
    </xf>
    <xf numFmtId="3" fontId="11" fillId="0" borderId="0" xfId="0" applyNumberFormat="1" applyFont="1" applyFill="1"/>
    <xf numFmtId="0" fontId="11" fillId="0" borderId="0" xfId="0" applyFont="1" applyFill="1"/>
    <xf numFmtId="0" fontId="10" fillId="0" borderId="0" xfId="0" applyFont="1" applyFill="1" applyAlignment="1">
      <alignment horizontal="center" vertical="center"/>
    </xf>
    <xf numFmtId="4" fontId="10" fillId="0" borderId="0" xfId="0" applyNumberFormat="1" applyFont="1" applyFill="1"/>
    <xf numFmtId="165" fontId="10" fillId="0" borderId="0" xfId="1" applyFont="1" applyFill="1" applyAlignment="1">
      <alignment horizontal="center" vertical="center"/>
    </xf>
    <xf numFmtId="10" fontId="10" fillId="0" borderId="0" xfId="0" applyNumberFormat="1" applyFont="1" applyFill="1"/>
    <xf numFmtId="3" fontId="10" fillId="2" borderId="0" xfId="0" applyNumberFormat="1" applyFont="1" applyFill="1"/>
    <xf numFmtId="0" fontId="10" fillId="2" borderId="0" xfId="0" applyFont="1" applyFill="1"/>
    <xf numFmtId="0" fontId="10" fillId="2" borderId="0" xfId="0" applyFont="1" applyFill="1" applyAlignment="1">
      <alignment wrapText="1"/>
    </xf>
    <xf numFmtId="0" fontId="10" fillId="4" borderId="0" xfId="0" applyFont="1" applyFill="1"/>
    <xf numFmtId="168" fontId="3" fillId="2" borderId="0" xfId="2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167" fontId="12" fillId="2" borderId="1" xfId="1" applyNumberFormat="1" applyFont="1" applyFill="1" applyBorder="1" applyAlignment="1">
      <alignment horizontal="right" vertical="center"/>
    </xf>
    <xf numFmtId="167" fontId="13" fillId="2" borderId="1" xfId="1" applyNumberFormat="1" applyFont="1" applyFill="1" applyBorder="1" applyAlignment="1">
      <alignment horizontal="right" vertical="center"/>
    </xf>
    <xf numFmtId="170" fontId="7" fillId="0" borderId="1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</cellXfs>
  <cellStyles count="6">
    <cellStyle name="Comma" xfId="1" builtinId="3"/>
    <cellStyle name="Comma 2" xfId="4"/>
    <cellStyle name="Currency" xfId="2" builtinId="4"/>
    <cellStyle name="Currency 4" xfId="5"/>
    <cellStyle name="Normal" xfId="0" builtinId="0"/>
    <cellStyle name="Normal 3" xfId="3"/>
  </cellStyles>
  <dxfs count="0"/>
  <tableStyles count="0" defaultTableStyle="TableStyleMedium9" defaultPivotStyle="PivotStyleLight16"/>
  <colors>
    <mruColors>
      <color rgb="FF969696"/>
      <color rgb="FFBA8CDC"/>
      <color rgb="FF9E5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5"/>
  <sheetViews>
    <sheetView tabSelected="1" view="pageBreakPreview" zoomScale="90" zoomScaleNormal="90" zoomScaleSheetLayoutView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O12" sqref="O12"/>
    </sheetView>
  </sheetViews>
  <sheetFormatPr defaultColWidth="9.140625" defaultRowHeight="15" outlineLevelRow="1" x14ac:dyDescent="0.25"/>
  <cols>
    <col min="1" max="1" width="34.7109375" style="13" customWidth="1"/>
    <col min="2" max="2" width="7.85546875" style="5" customWidth="1"/>
    <col min="3" max="3" width="17.5703125" style="5" customWidth="1"/>
    <col min="4" max="4" width="17.85546875" style="5" customWidth="1"/>
    <col min="5" max="5" width="19.7109375" style="5" customWidth="1"/>
    <col min="6" max="6" width="18.140625" style="72" customWidth="1"/>
    <col min="7" max="7" width="19.42578125" style="72" customWidth="1"/>
    <col min="8" max="8" width="16.7109375" style="5" customWidth="1"/>
    <col min="9" max="9" width="17.85546875" style="13" customWidth="1"/>
    <col min="10" max="10" width="16.7109375" style="13" customWidth="1"/>
    <col min="11" max="11" width="17.5703125" style="13" customWidth="1"/>
    <col min="12" max="12" width="19" style="19" customWidth="1"/>
    <col min="13" max="25" width="17.7109375" style="7" customWidth="1"/>
    <col min="26" max="26" width="25.5703125" style="62" customWidth="1"/>
    <col min="27" max="27" width="28.42578125" style="62" customWidth="1"/>
    <col min="28" max="28" width="13.5703125" style="62" customWidth="1"/>
    <col min="29" max="29" width="24.28515625" style="62" customWidth="1"/>
    <col min="30" max="16384" width="9.140625" style="13"/>
  </cols>
  <sheetData>
    <row r="1" spans="1:29" s="9" customFormat="1" ht="11.25" customHeight="1" x14ac:dyDescent="0.2">
      <c r="A1" s="1"/>
      <c r="B1" s="1"/>
      <c r="C1" s="2"/>
      <c r="D1" s="2"/>
      <c r="E1" s="2"/>
      <c r="F1" s="23"/>
      <c r="G1" s="23"/>
      <c r="H1" s="23"/>
      <c r="I1" s="24"/>
      <c r="J1" s="24"/>
      <c r="K1" s="24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56"/>
      <c r="AA1" s="56"/>
      <c r="AB1" s="56"/>
      <c r="AC1" s="56"/>
    </row>
    <row r="2" spans="1:29" s="10" customFormat="1" ht="12.75" customHeight="1" x14ac:dyDescent="0.25">
      <c r="A2" s="84" t="s">
        <v>0</v>
      </c>
      <c r="B2" s="85" t="s">
        <v>1</v>
      </c>
      <c r="C2" s="87" t="s">
        <v>2</v>
      </c>
      <c r="D2" s="87" t="s">
        <v>3</v>
      </c>
      <c r="E2" s="87" t="s">
        <v>4</v>
      </c>
      <c r="F2" s="80" t="s">
        <v>24</v>
      </c>
      <c r="G2" s="80" t="s">
        <v>25</v>
      </c>
      <c r="H2" s="80" t="s">
        <v>26</v>
      </c>
      <c r="I2" s="89" t="s">
        <v>27</v>
      </c>
      <c r="J2" s="90"/>
      <c r="K2" s="80" t="s">
        <v>28</v>
      </c>
      <c r="L2" s="78" t="s">
        <v>29</v>
      </c>
      <c r="M2" s="78" t="s">
        <v>30</v>
      </c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57"/>
      <c r="AA2" s="57"/>
      <c r="AB2" s="57"/>
      <c r="AC2" s="57"/>
    </row>
    <row r="3" spans="1:29" s="10" customFormat="1" ht="75" customHeight="1" x14ac:dyDescent="0.25">
      <c r="A3" s="84"/>
      <c r="B3" s="86"/>
      <c r="C3" s="88"/>
      <c r="D3" s="88"/>
      <c r="E3" s="88"/>
      <c r="F3" s="91"/>
      <c r="G3" s="91"/>
      <c r="H3" s="91"/>
      <c r="I3" s="37" t="s">
        <v>5</v>
      </c>
      <c r="J3" s="38" t="s">
        <v>6</v>
      </c>
      <c r="K3" s="81"/>
      <c r="L3" s="79"/>
      <c r="M3" s="7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57"/>
      <c r="AA3" s="57"/>
      <c r="AB3" s="57"/>
      <c r="AC3" s="57"/>
    </row>
    <row r="4" spans="1:29" s="10" customFormat="1" ht="18.75" customHeight="1" x14ac:dyDescent="0.2">
      <c r="A4" s="11">
        <v>1</v>
      </c>
      <c r="B4" s="3">
        <v>2</v>
      </c>
      <c r="C4" s="8">
        <v>3</v>
      </c>
      <c r="D4" s="3">
        <v>4</v>
      </c>
      <c r="E4" s="3">
        <v>5</v>
      </c>
      <c r="F4" s="26">
        <v>6</v>
      </c>
      <c r="G4" s="26">
        <v>7</v>
      </c>
      <c r="H4" s="26">
        <v>8</v>
      </c>
      <c r="I4" s="26">
        <v>9</v>
      </c>
      <c r="J4" s="26">
        <v>10</v>
      </c>
      <c r="K4" s="20">
        <v>11</v>
      </c>
      <c r="L4" s="20">
        <v>12</v>
      </c>
      <c r="M4" s="20">
        <v>13</v>
      </c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7"/>
      <c r="AA4" s="57"/>
      <c r="AB4" s="57"/>
      <c r="AC4" s="57"/>
    </row>
    <row r="5" spans="1:29" s="12" customFormat="1" ht="29.25" customHeight="1" x14ac:dyDescent="0.2">
      <c r="A5" s="32" t="s">
        <v>7</v>
      </c>
      <c r="B5" s="28" t="s">
        <v>8</v>
      </c>
      <c r="C5" s="21">
        <f>C6+C7</f>
        <v>1520755090</v>
      </c>
      <c r="D5" s="21">
        <f>D6+D7</f>
        <v>268368549</v>
      </c>
      <c r="E5" s="21">
        <f>E6+E7</f>
        <v>1789123639</v>
      </c>
      <c r="F5" s="21">
        <f t="shared" ref="F5:M5" si="0">F6+F7</f>
        <v>157211702.70999998</v>
      </c>
      <c r="G5" s="21">
        <f t="shared" si="0"/>
        <v>545030423.75999999</v>
      </c>
      <c r="H5" s="21">
        <f t="shared" si="0"/>
        <v>702242126.46999991</v>
      </c>
      <c r="I5" s="41">
        <f t="shared" si="0"/>
        <v>728554104.83432317</v>
      </c>
      <c r="J5" s="41">
        <f>J6+J7</f>
        <v>128568371.44135115</v>
      </c>
      <c r="K5" s="21">
        <f>K6+K7</f>
        <v>857122476.27567434</v>
      </c>
      <c r="L5" s="75">
        <f t="shared" ref="L5" si="1">L6+L7</f>
        <v>704453656.27364779</v>
      </c>
      <c r="M5" s="21">
        <f t="shared" si="0"/>
        <v>491591211.04954404</v>
      </c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8"/>
      <c r="AA5" s="58">
        <f>+AA6+AA7</f>
        <v>1676385852.7742522</v>
      </c>
      <c r="AB5" s="59">
        <v>1461442349.48</v>
      </c>
      <c r="AC5" s="60">
        <f>+AA5-AB5</f>
        <v>214943503.29425216</v>
      </c>
    </row>
    <row r="6" spans="1:29" ht="29.25" customHeight="1" outlineLevel="1" x14ac:dyDescent="0.25">
      <c r="A6" s="33" t="s">
        <v>9</v>
      </c>
      <c r="B6" s="34" t="s">
        <v>8</v>
      </c>
      <c r="C6" s="46">
        <v>438611756</v>
      </c>
      <c r="D6" s="46">
        <v>77402076</v>
      </c>
      <c r="E6" s="40">
        <f>+C6+D6</f>
        <v>516013832</v>
      </c>
      <c r="F6" s="40">
        <v>52395101.703749999</v>
      </c>
      <c r="G6" s="40">
        <v>286941648.25999999</v>
      </c>
      <c r="H6" s="40">
        <f>F6+G6</f>
        <v>339336749.96375</v>
      </c>
      <c r="I6" s="27">
        <v>341970820.97709829</v>
      </c>
      <c r="J6" s="39">
        <v>60347791.937134989</v>
      </c>
      <c r="K6" s="40">
        <f>I6+J6</f>
        <v>402318612.91423327</v>
      </c>
      <c r="L6" s="40">
        <v>374579818.91297686</v>
      </c>
      <c r="M6" s="40">
        <v>268939075.64886701</v>
      </c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8">
        <f>+K6*1.9558</f>
        <v>786854743.1376574</v>
      </c>
      <c r="AA6" s="61">
        <f>+K6*1.95583</f>
        <v>786866812.6960448</v>
      </c>
    </row>
    <row r="7" spans="1:29" ht="29.25" customHeight="1" outlineLevel="1" x14ac:dyDescent="0.25">
      <c r="A7" s="33" t="s">
        <v>10</v>
      </c>
      <c r="B7" s="34" t="s">
        <v>8</v>
      </c>
      <c r="C7" s="46">
        <v>1082143334</v>
      </c>
      <c r="D7" s="46">
        <v>190966473</v>
      </c>
      <c r="E7" s="40">
        <f>+C7+D7</f>
        <v>1273109807</v>
      </c>
      <c r="F7" s="40">
        <v>104816601.00624999</v>
      </c>
      <c r="G7" s="40">
        <v>258088775.49999994</v>
      </c>
      <c r="H7" s="40">
        <f>F7+G7</f>
        <v>362905376.5062499</v>
      </c>
      <c r="I7" s="27">
        <v>386583283.85722494</v>
      </c>
      <c r="J7" s="39">
        <v>68220579.504216164</v>
      </c>
      <c r="K7" s="40">
        <f>I7+J7</f>
        <v>454803863.36144114</v>
      </c>
      <c r="L7" s="40">
        <v>329873837.36067086</v>
      </c>
      <c r="M7" s="40">
        <v>222652135.40067703</v>
      </c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8">
        <f t="shared" ref="Z7:Z19" si="2">+K7*1.9558</f>
        <v>889505395.96230662</v>
      </c>
      <c r="AA7" s="61">
        <f t="shared" ref="AA7:AA19" si="3">+K7*1.95583</f>
        <v>889519040.07820737</v>
      </c>
    </row>
    <row r="8" spans="1:29" s="12" customFormat="1" ht="29.25" customHeight="1" x14ac:dyDescent="0.2">
      <c r="A8" s="32" t="s">
        <v>11</v>
      </c>
      <c r="B8" s="28" t="s">
        <v>8</v>
      </c>
      <c r="C8" s="21">
        <f>C9+C10</f>
        <v>1474466160</v>
      </c>
      <c r="D8" s="21">
        <f t="shared" ref="D8:L8" si="4">D9+D10</f>
        <v>260199914</v>
      </c>
      <c r="E8" s="21">
        <f t="shared" si="4"/>
        <v>1734666074</v>
      </c>
      <c r="F8" s="21">
        <f t="shared" si="4"/>
        <v>133600552.22124998</v>
      </c>
      <c r="G8" s="21">
        <f t="shared" si="4"/>
        <v>351887289.23000002</v>
      </c>
      <c r="H8" s="21">
        <f t="shared" si="4"/>
        <v>485487841.45125002</v>
      </c>
      <c r="I8" s="41">
        <f t="shared" si="4"/>
        <v>477046464.16869599</v>
      </c>
      <c r="J8" s="41">
        <f t="shared" si="4"/>
        <v>84184670.147416934</v>
      </c>
      <c r="K8" s="21">
        <f t="shared" si="4"/>
        <v>561231134.31611288</v>
      </c>
      <c r="L8" s="41">
        <f t="shared" si="4"/>
        <v>481083011.17373556</v>
      </c>
      <c r="M8" s="21">
        <f>M9+M10</f>
        <v>262895987.11152267</v>
      </c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8">
        <f t="shared" si="2"/>
        <v>1097655852.4954536</v>
      </c>
      <c r="AA8" s="58">
        <f t="shared" si="3"/>
        <v>1097672689.4294829</v>
      </c>
      <c r="AB8" s="59">
        <v>942880842.37</v>
      </c>
      <c r="AC8" s="60">
        <f>+AA8-AB8</f>
        <v>154791847.05948293</v>
      </c>
    </row>
    <row r="9" spans="1:29" ht="29.25" customHeight="1" outlineLevel="1" x14ac:dyDescent="0.25">
      <c r="A9" s="33" t="s">
        <v>9</v>
      </c>
      <c r="B9" s="34" t="s">
        <v>8</v>
      </c>
      <c r="C9" s="46">
        <v>349712078</v>
      </c>
      <c r="D9" s="46">
        <v>61713898</v>
      </c>
      <c r="E9" s="40">
        <f t="shared" ref="E9:E10" si="5">+C9+D9</f>
        <v>411425976</v>
      </c>
      <c r="F9" s="73">
        <v>32248567.208749998</v>
      </c>
      <c r="G9" s="44">
        <v>70322811.510000005</v>
      </c>
      <c r="H9" s="40">
        <f>F9+G9</f>
        <v>102571378.71875</v>
      </c>
      <c r="I9" s="27">
        <v>102697020.27220899</v>
      </c>
      <c r="J9" s="39">
        <v>18123003.577448644</v>
      </c>
      <c r="K9" s="40">
        <f>I9+J9</f>
        <v>120820023.84965762</v>
      </c>
      <c r="L9" s="40">
        <v>98497755.369379282</v>
      </c>
      <c r="M9" s="40">
        <v>63467551.663119957</v>
      </c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8">
        <f t="shared" si="2"/>
        <v>236299802.64516038</v>
      </c>
      <c r="AA9" s="61">
        <f t="shared" si="3"/>
        <v>236303427.24587587</v>
      </c>
      <c r="AB9" s="61"/>
    </row>
    <row r="10" spans="1:29" ht="29.25" customHeight="1" outlineLevel="1" x14ac:dyDescent="0.25">
      <c r="A10" s="33" t="s">
        <v>10</v>
      </c>
      <c r="B10" s="34" t="s">
        <v>8</v>
      </c>
      <c r="C10" s="46">
        <v>1124754082</v>
      </c>
      <c r="D10" s="46">
        <v>198486016</v>
      </c>
      <c r="E10" s="40">
        <f t="shared" si="5"/>
        <v>1323240098</v>
      </c>
      <c r="F10" s="73">
        <v>101351985.01249999</v>
      </c>
      <c r="G10" s="44">
        <v>281564477.72000003</v>
      </c>
      <c r="H10" s="40">
        <f>F10+G10</f>
        <v>382916462.73250002</v>
      </c>
      <c r="I10" s="27">
        <v>374349443.896487</v>
      </c>
      <c r="J10" s="39">
        <v>66061666.569968291</v>
      </c>
      <c r="K10" s="40">
        <f>I10+J10</f>
        <v>440411110.46645528</v>
      </c>
      <c r="L10" s="40">
        <v>382585255.80435628</v>
      </c>
      <c r="M10" s="40">
        <v>199428435.4484027</v>
      </c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8">
        <f t="shared" si="2"/>
        <v>861356049.85029328</v>
      </c>
      <c r="AA10" s="61">
        <f t="shared" si="3"/>
        <v>861369262.18360722</v>
      </c>
      <c r="AB10" s="61"/>
    </row>
    <row r="11" spans="1:29" s="12" customFormat="1" ht="29.25" customHeight="1" x14ac:dyDescent="0.25">
      <c r="A11" s="32" t="s">
        <v>12</v>
      </c>
      <c r="B11" s="28" t="s">
        <v>8</v>
      </c>
      <c r="C11" s="21">
        <f>C12+C13</f>
        <v>552540872</v>
      </c>
      <c r="D11" s="21">
        <f t="shared" ref="D11:M11" si="6">D12+D13</f>
        <v>97507215</v>
      </c>
      <c r="E11" s="21">
        <f t="shared" si="6"/>
        <v>650048087</v>
      </c>
      <c r="F11" s="21">
        <f t="shared" si="6"/>
        <v>49472930.287500001</v>
      </c>
      <c r="G11" s="21">
        <f t="shared" si="6"/>
        <v>144715458.32000002</v>
      </c>
      <c r="H11" s="21">
        <f t="shared" si="6"/>
        <v>194188388.60750002</v>
      </c>
      <c r="I11" s="41">
        <f t="shared" si="6"/>
        <v>249175705.41090131</v>
      </c>
      <c r="J11" s="41">
        <f t="shared" si="6"/>
        <v>43972183.307806112</v>
      </c>
      <c r="K11" s="21">
        <f t="shared" si="6"/>
        <v>293147888.71870744</v>
      </c>
      <c r="L11" s="41">
        <f t="shared" si="6"/>
        <v>198280836.33762699</v>
      </c>
      <c r="M11" s="21">
        <f t="shared" si="6"/>
        <v>113182314.13743737</v>
      </c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8">
        <f t="shared" si="2"/>
        <v>573338640.75604796</v>
      </c>
      <c r="AA11" s="58">
        <f t="shared" si="3"/>
        <v>573347435.19270957</v>
      </c>
      <c r="AB11" s="61">
        <v>508734585.13999999</v>
      </c>
      <c r="AC11" s="60">
        <f>+AA11-AB11</f>
        <v>64612850.052709579</v>
      </c>
    </row>
    <row r="12" spans="1:29" s="14" customFormat="1" ht="29.25" customHeight="1" x14ac:dyDescent="0.25">
      <c r="A12" s="33" t="s">
        <v>13</v>
      </c>
      <c r="B12" s="34" t="s">
        <v>8</v>
      </c>
      <c r="C12" s="46">
        <v>187926049</v>
      </c>
      <c r="D12" s="46">
        <v>33163421</v>
      </c>
      <c r="E12" s="40">
        <f t="shared" ref="E12:E20" si="7">+C12+D12</f>
        <v>221089470</v>
      </c>
      <c r="F12" s="40">
        <v>17904003.477499999</v>
      </c>
      <c r="G12" s="44">
        <v>25727681.09</v>
      </c>
      <c r="H12" s="40">
        <f t="shared" ref="H12:H19" si="8">F12+G12</f>
        <v>43631684.567499995</v>
      </c>
      <c r="I12" s="27">
        <v>67300018.656020194</v>
      </c>
      <c r="J12" s="42">
        <v>11876473.880474152</v>
      </c>
      <c r="K12" s="40">
        <f>I12+J12</f>
        <v>79176492.536494344</v>
      </c>
      <c r="L12" s="43">
        <f>31297203.9306596+4564351.8/1.9558+3896286.74/1.9558</f>
        <v>35623126.080163643</v>
      </c>
      <c r="M12" s="43">
        <v>0</v>
      </c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8">
        <f t="shared" si="2"/>
        <v>154853384.10287565</v>
      </c>
      <c r="AA12" s="61">
        <f t="shared" si="3"/>
        <v>154855759.39765173</v>
      </c>
      <c r="AB12" s="61"/>
      <c r="AC12" s="63"/>
    </row>
    <row r="13" spans="1:29" s="12" customFormat="1" ht="29.25" customHeight="1" x14ac:dyDescent="0.25">
      <c r="A13" s="33" t="s">
        <v>14</v>
      </c>
      <c r="B13" s="34" t="s">
        <v>8</v>
      </c>
      <c r="C13" s="46">
        <v>364614823</v>
      </c>
      <c r="D13" s="46">
        <v>64343794</v>
      </c>
      <c r="E13" s="40">
        <f t="shared" si="7"/>
        <v>428958617</v>
      </c>
      <c r="F13" s="40">
        <v>31568926.810000002</v>
      </c>
      <c r="G13" s="44">
        <v>118987777.23000002</v>
      </c>
      <c r="H13" s="40">
        <f t="shared" si="8"/>
        <v>150556704.04000002</v>
      </c>
      <c r="I13" s="27">
        <v>181875686.75488111</v>
      </c>
      <c r="J13" s="39">
        <v>32095709.427331958</v>
      </c>
      <c r="K13" s="40">
        <f>I13+J13</f>
        <v>213971396.18221307</v>
      </c>
      <c r="L13" s="40">
        <f>144747168.310434+19576073.02/1.9558+15453364.92/1.9558</f>
        <v>162657710.25746337</v>
      </c>
      <c r="M13" s="40">
        <v>113182314.13743737</v>
      </c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8">
        <f t="shared" si="2"/>
        <v>418485256.65317231</v>
      </c>
      <c r="AA13" s="61">
        <f t="shared" si="3"/>
        <v>418491675.79505777</v>
      </c>
      <c r="AB13" s="61"/>
      <c r="AC13" s="64"/>
    </row>
    <row r="14" spans="1:29" s="14" customFormat="1" ht="29.25" customHeight="1" x14ac:dyDescent="0.25">
      <c r="A14" s="32" t="s">
        <v>15</v>
      </c>
      <c r="B14" s="28" t="s">
        <v>8</v>
      </c>
      <c r="C14" s="41">
        <v>1311704793</v>
      </c>
      <c r="D14" s="41">
        <v>231477320</v>
      </c>
      <c r="E14" s="41">
        <v>1543182113</v>
      </c>
      <c r="F14" s="74">
        <v>119997437.89625001</v>
      </c>
      <c r="G14" s="41">
        <v>459793949.44000006</v>
      </c>
      <c r="H14" s="41">
        <f t="shared" si="8"/>
        <v>579791387.33625007</v>
      </c>
      <c r="I14" s="21">
        <v>753447555.11563575</v>
      </c>
      <c r="J14" s="47">
        <v>132961333.25570042</v>
      </c>
      <c r="K14" s="41">
        <f>I14+J14</f>
        <v>886408888.37133622</v>
      </c>
      <c r="L14" s="41">
        <f>564358040.847823+64872330.91/1.9558</f>
        <v>597527245.73073542</v>
      </c>
      <c r="M14" s="41">
        <v>388062308.80387664</v>
      </c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8">
        <f t="shared" si="2"/>
        <v>1733638503.8766594</v>
      </c>
      <c r="AA14" s="58">
        <f t="shared" si="3"/>
        <v>1733665096.1433105</v>
      </c>
      <c r="AB14" s="61">
        <v>1591964903.49</v>
      </c>
      <c r="AC14" s="60">
        <f>+AA14-AB14</f>
        <v>141700192.65331054</v>
      </c>
    </row>
    <row r="15" spans="1:29" s="14" customFormat="1" ht="29.25" customHeight="1" x14ac:dyDescent="0.25">
      <c r="A15" s="35" t="s">
        <v>16</v>
      </c>
      <c r="B15" s="28" t="s">
        <v>8</v>
      </c>
      <c r="C15" s="41">
        <v>938665315</v>
      </c>
      <c r="D15" s="41">
        <v>153582762</v>
      </c>
      <c r="E15" s="41">
        <f t="shared" si="7"/>
        <v>1092248077</v>
      </c>
      <c r="F15" s="41">
        <v>115474331.03</v>
      </c>
      <c r="G15" s="41">
        <v>495074589.94999999</v>
      </c>
      <c r="H15" s="41">
        <f t="shared" si="8"/>
        <v>610548920.98000002</v>
      </c>
      <c r="I15" s="45">
        <v>639899089.53413546</v>
      </c>
      <c r="J15" s="45">
        <v>103748935.05323629</v>
      </c>
      <c r="K15" s="41">
        <f t="shared" ref="K15:K19" si="9">I15+J15</f>
        <v>743648024.58737171</v>
      </c>
      <c r="L15" s="41">
        <f>590502338.323176+83296146.23/1.9558</f>
        <v>633091634.89235485</v>
      </c>
      <c r="M15" s="41">
        <v>448052785.57037532</v>
      </c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8">
        <f t="shared" si="2"/>
        <v>1454426806.4879816</v>
      </c>
      <c r="AA15" s="58">
        <f t="shared" si="3"/>
        <v>1454449115.9287193</v>
      </c>
      <c r="AB15" s="61">
        <v>1226822694.46</v>
      </c>
      <c r="AC15" s="60">
        <f>+AA15-AB15</f>
        <v>227626421.46871924</v>
      </c>
    </row>
    <row r="16" spans="1:29" s="14" customFormat="1" ht="29.25" customHeight="1" x14ac:dyDescent="0.25">
      <c r="A16" s="32" t="s">
        <v>22</v>
      </c>
      <c r="B16" s="34" t="s">
        <v>8</v>
      </c>
      <c r="C16" s="41">
        <v>1123075325</v>
      </c>
      <c r="D16" s="41">
        <v>198189765</v>
      </c>
      <c r="E16" s="41">
        <f t="shared" si="7"/>
        <v>1321265090</v>
      </c>
      <c r="F16" s="41">
        <v>119582318.95625001</v>
      </c>
      <c r="G16" s="41">
        <v>489925580</v>
      </c>
      <c r="H16" s="41">
        <f>F16+G16</f>
        <v>609507898.95624995</v>
      </c>
      <c r="I16" s="21">
        <v>613319656.40191019</v>
      </c>
      <c r="J16" s="47">
        <v>108232880.54151356</v>
      </c>
      <c r="K16" s="41">
        <f t="shared" si="9"/>
        <v>721552536.94342375</v>
      </c>
      <c r="L16" s="41">
        <f>604874895.797116+47352936.21/1.9558</f>
        <v>629086439.00705576</v>
      </c>
      <c r="M16" s="41">
        <v>515925053.42148584</v>
      </c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8">
        <f t="shared" si="2"/>
        <v>1411212451.7539482</v>
      </c>
      <c r="AA16" s="58">
        <f t="shared" si="3"/>
        <v>1411234098.3300564</v>
      </c>
      <c r="AB16" s="61">
        <v>1216935553</v>
      </c>
      <c r="AC16" s="60">
        <f>+AA16-AB16</f>
        <v>194298545.33005643</v>
      </c>
    </row>
    <row r="17" spans="1:29" s="14" customFormat="1" ht="29.25" customHeight="1" x14ac:dyDescent="0.25">
      <c r="A17" s="36" t="s">
        <v>17</v>
      </c>
      <c r="B17" s="34" t="s">
        <v>8</v>
      </c>
      <c r="C17" s="41">
        <v>102000000</v>
      </c>
      <c r="D17" s="41">
        <v>0</v>
      </c>
      <c r="E17" s="41">
        <f t="shared" si="7"/>
        <v>102000000</v>
      </c>
      <c r="F17" s="41">
        <v>6502500</v>
      </c>
      <c r="G17" s="41">
        <v>95497500</v>
      </c>
      <c r="H17" s="41">
        <f t="shared" si="8"/>
        <v>102000000</v>
      </c>
      <c r="I17" s="21">
        <v>102000000</v>
      </c>
      <c r="J17" s="47">
        <v>0</v>
      </c>
      <c r="K17" s="41">
        <f t="shared" si="9"/>
        <v>102000000</v>
      </c>
      <c r="L17" s="41">
        <v>102001564.56999999</v>
      </c>
      <c r="M17" s="41">
        <v>102001564.57460579</v>
      </c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8">
        <f t="shared" si="2"/>
        <v>199491600</v>
      </c>
      <c r="AA17" s="58">
        <f t="shared" si="3"/>
        <v>199494660</v>
      </c>
      <c r="AB17" s="61"/>
      <c r="AC17" s="63"/>
    </row>
    <row r="18" spans="1:29" s="14" customFormat="1" ht="29.25" customHeight="1" x14ac:dyDescent="0.25">
      <c r="A18" s="32" t="s">
        <v>18</v>
      </c>
      <c r="B18" s="28" t="s">
        <v>8</v>
      </c>
      <c r="C18" s="41">
        <v>238398862</v>
      </c>
      <c r="D18" s="41">
        <v>42070389</v>
      </c>
      <c r="E18" s="41">
        <f t="shared" si="7"/>
        <v>280469251</v>
      </c>
      <c r="F18" s="41">
        <v>25794294.384999998</v>
      </c>
      <c r="G18" s="41">
        <v>74534518.099999994</v>
      </c>
      <c r="H18" s="41">
        <f t="shared" si="8"/>
        <v>100328812.48499998</v>
      </c>
      <c r="I18" s="21">
        <v>93678302.249932438</v>
      </c>
      <c r="J18" s="47">
        <v>16531465.102929253</v>
      </c>
      <c r="K18" s="41">
        <f t="shared" si="9"/>
        <v>110209767.35286169</v>
      </c>
      <c r="L18" s="41">
        <f>87919628.3126249+17955504.25/1.9558+7293446.53/1.9558</f>
        <v>100829409.87515685</v>
      </c>
      <c r="M18" s="41">
        <v>60839412.314907461</v>
      </c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8">
        <f t="shared" si="2"/>
        <v>215548262.98872688</v>
      </c>
      <c r="AA18" s="58">
        <f t="shared" si="3"/>
        <v>215551569.28174746</v>
      </c>
      <c r="AB18" s="61">
        <v>184210896</v>
      </c>
      <c r="AC18" s="60">
        <f>+AA18-AB18</f>
        <v>31340673.28174746</v>
      </c>
    </row>
    <row r="19" spans="1:29" s="14" customFormat="1" ht="29.25" customHeight="1" x14ac:dyDescent="0.25">
      <c r="A19" s="32" t="s">
        <v>19</v>
      </c>
      <c r="B19" s="28" t="s">
        <v>8</v>
      </c>
      <c r="C19" s="41">
        <v>104815264</v>
      </c>
      <c r="D19" s="41">
        <v>18496812</v>
      </c>
      <c r="E19" s="41">
        <f t="shared" si="7"/>
        <v>123312076</v>
      </c>
      <c r="F19" s="41">
        <v>11529679.040000001</v>
      </c>
      <c r="G19" s="41">
        <v>84209363.149999976</v>
      </c>
      <c r="H19" s="41">
        <f t="shared" si="8"/>
        <v>95739042.189999983</v>
      </c>
      <c r="I19" s="21">
        <v>95231685.062920243</v>
      </c>
      <c r="J19" s="47">
        <v>16805591.481691808</v>
      </c>
      <c r="K19" s="41">
        <f t="shared" si="9"/>
        <v>112037276.54461205</v>
      </c>
      <c r="L19" s="41">
        <f>90558604.53027+22661498.81/1.9558+11930343.52/1.9558</f>
        <v>108245403.96272729</v>
      </c>
      <c r="M19" s="41">
        <v>71389592.238292262</v>
      </c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8">
        <f t="shared" si="2"/>
        <v>219122505.46595225</v>
      </c>
      <c r="AA19" s="58">
        <f t="shared" si="3"/>
        <v>219125866.58424857</v>
      </c>
      <c r="AB19" s="61">
        <v>192103600.88</v>
      </c>
      <c r="AC19" s="65">
        <f>+AA19-AB19</f>
        <v>27022265.704248577</v>
      </c>
    </row>
    <row r="20" spans="1:29" s="12" customFormat="1" ht="29.25" customHeight="1" x14ac:dyDescent="0.25">
      <c r="A20" s="82" t="s">
        <v>20</v>
      </c>
      <c r="B20" s="83"/>
      <c r="C20" s="21">
        <f>+C5+C8+C11+C14+C15+C16+C17+C18+C19</f>
        <v>7366421681</v>
      </c>
      <c r="D20" s="21">
        <f>+D5+D8+D11+D14+D15+D16+D17+D18+D19</f>
        <v>1269892726</v>
      </c>
      <c r="E20" s="21">
        <f t="shared" si="7"/>
        <v>8636314407</v>
      </c>
      <c r="F20" s="21">
        <f t="shared" ref="F20:M20" si="10">+F5+F8+F11+F14+F15+F16+F17+F18+F19</f>
        <v>739165746.52624989</v>
      </c>
      <c r="G20" s="21">
        <f t="shared" si="10"/>
        <v>2740668671.9499998</v>
      </c>
      <c r="H20" s="21">
        <f>+H5+H8+H11+H14+H15+H16+H17+H18+H19</f>
        <v>3479834418.4762506</v>
      </c>
      <c r="I20" s="41">
        <f>+I5+I8+I11+I14+I15+I16+I17+I18+I19</f>
        <v>3752352562.7784543</v>
      </c>
      <c r="J20" s="41">
        <f t="shared" ref="J20" si="11">+J5+J8+J11+J14+J15+J16+J17+J18+J19</f>
        <v>635005430.33164561</v>
      </c>
      <c r="K20" s="41">
        <f>+K5+K8+K11+K14+K15+K16+K17+K18+K19</f>
        <v>4387357993.1101007</v>
      </c>
      <c r="L20" s="21">
        <f>+L5+L8+L11+L14+L15+L16+L17+L18+L19</f>
        <v>3554599201.8230405</v>
      </c>
      <c r="M20" s="21">
        <f t="shared" si="10"/>
        <v>2453940229.2220478</v>
      </c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66"/>
      <c r="AA20" s="67"/>
      <c r="AB20" s="62"/>
      <c r="AC20" s="59"/>
    </row>
    <row r="21" spans="1:29" s="12" customFormat="1" ht="29.25" customHeight="1" x14ac:dyDescent="0.2">
      <c r="A21" s="76" t="s">
        <v>23</v>
      </c>
      <c r="B21" s="77"/>
      <c r="C21" s="77"/>
      <c r="D21" s="77"/>
      <c r="E21" s="77"/>
      <c r="F21" s="77"/>
      <c r="G21" s="77"/>
      <c r="H21" s="22" t="s">
        <v>21</v>
      </c>
      <c r="I21" s="22"/>
      <c r="J21" s="22"/>
      <c r="K21" s="22"/>
      <c r="L21" s="22"/>
      <c r="M21" s="22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66"/>
      <c r="AA21" s="68"/>
      <c r="AB21" s="59"/>
      <c r="AC21" s="59"/>
    </row>
    <row r="22" spans="1:29" s="12" customFormat="1" ht="29.25" customHeight="1" x14ac:dyDescent="0.2">
      <c r="A22" s="1"/>
      <c r="B22" s="1"/>
      <c r="C22" s="4"/>
      <c r="D22" s="4"/>
      <c r="E22" s="4"/>
      <c r="F22" s="71"/>
      <c r="G22" s="29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66"/>
      <c r="AA22" s="69"/>
      <c r="AB22" s="59"/>
      <c r="AC22" s="59"/>
    </row>
    <row r="23" spans="1:29" s="12" customFormat="1" ht="29.25" customHeight="1" x14ac:dyDescent="0.2">
      <c r="A23" s="1"/>
      <c r="B23" s="1"/>
      <c r="C23" s="4"/>
      <c r="D23" s="4"/>
      <c r="E23" s="4"/>
      <c r="F23" s="71"/>
      <c r="G23" s="29"/>
      <c r="H23" s="22"/>
      <c r="I23" s="29"/>
      <c r="J23" s="29"/>
      <c r="K23" s="29"/>
      <c r="L23" s="29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59"/>
      <c r="AA23" s="68"/>
      <c r="AB23" s="59"/>
      <c r="AC23" s="59"/>
    </row>
    <row r="24" spans="1:29" s="12" customFormat="1" ht="29.25" customHeight="1" x14ac:dyDescent="0.2">
      <c r="A24" s="1"/>
      <c r="B24" s="1"/>
      <c r="C24" s="4"/>
      <c r="D24" s="4"/>
      <c r="E24" s="4"/>
      <c r="F24" s="71"/>
      <c r="G24" s="29"/>
      <c r="H24" s="22"/>
      <c r="I24" s="30"/>
      <c r="J24" s="29"/>
      <c r="K24" s="29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59"/>
      <c r="AA24" s="68"/>
      <c r="AB24" s="59"/>
      <c r="AC24" s="59"/>
    </row>
    <row r="25" spans="1:29" s="12" customFormat="1" ht="29.25" customHeight="1" x14ac:dyDescent="0.2">
      <c r="A25" s="1"/>
      <c r="B25" s="1"/>
      <c r="C25" s="4"/>
      <c r="D25" s="4"/>
      <c r="E25" s="4"/>
      <c r="F25" s="71"/>
      <c r="G25" s="29"/>
      <c r="H25" s="4"/>
      <c r="I25" s="15"/>
      <c r="J25" s="4"/>
      <c r="K25" s="4"/>
      <c r="L25" s="18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59"/>
      <c r="AA25" s="68"/>
      <c r="AB25" s="59"/>
      <c r="AC25" s="59"/>
    </row>
    <row r="26" spans="1:29" s="12" customFormat="1" ht="29.25" customHeight="1" x14ac:dyDescent="0.2">
      <c r="A26" s="1"/>
      <c r="B26" s="1"/>
      <c r="C26" s="4"/>
      <c r="D26" s="4"/>
      <c r="E26" s="4"/>
      <c r="F26" s="71"/>
      <c r="G26" s="71"/>
      <c r="H26" s="4"/>
      <c r="I26" s="15"/>
      <c r="J26" s="4"/>
      <c r="K26" s="4"/>
      <c r="L26" s="18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59"/>
      <c r="AA26" s="68"/>
      <c r="AB26" s="59"/>
      <c r="AC26" s="59"/>
    </row>
    <row r="27" spans="1:29" s="12" customFormat="1" ht="29.25" customHeight="1" x14ac:dyDescent="0.2">
      <c r="A27" s="1"/>
      <c r="B27" s="1"/>
      <c r="C27" s="4"/>
      <c r="D27" s="4"/>
      <c r="E27" s="4"/>
      <c r="F27" s="71"/>
      <c r="G27" s="71"/>
      <c r="H27" s="4"/>
      <c r="I27" s="15"/>
      <c r="J27" s="4"/>
      <c r="K27" s="4"/>
      <c r="L27" s="18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59"/>
      <c r="AA27" s="70"/>
      <c r="AB27" s="59"/>
      <c r="AC27" s="59"/>
    </row>
    <row r="28" spans="1:29" s="12" customFormat="1" ht="29.25" customHeight="1" x14ac:dyDescent="0.25">
      <c r="A28" s="1"/>
      <c r="B28" s="1"/>
      <c r="C28" s="5"/>
      <c r="D28" s="5"/>
      <c r="E28" s="5"/>
      <c r="F28" s="72"/>
      <c r="G28" s="72"/>
      <c r="H28" s="5"/>
      <c r="I28" s="13"/>
      <c r="J28" s="13"/>
      <c r="K28" s="16"/>
      <c r="L28" s="18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59"/>
      <c r="AA28" s="59"/>
      <c r="AB28" s="59"/>
      <c r="AC28" s="59"/>
    </row>
    <row r="29" spans="1:29" s="12" customFormat="1" ht="29.25" customHeight="1" x14ac:dyDescent="0.25">
      <c r="A29" s="1"/>
      <c r="B29" s="1"/>
      <c r="C29" s="5"/>
      <c r="D29" s="5"/>
      <c r="E29" s="5"/>
      <c r="F29" s="72"/>
      <c r="G29" s="72"/>
      <c r="H29" s="5"/>
      <c r="I29" s="13"/>
      <c r="J29" s="13"/>
      <c r="K29" s="17"/>
      <c r="L29" s="18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59"/>
      <c r="AA29" s="59"/>
      <c r="AB29" s="59"/>
      <c r="AC29" s="59"/>
    </row>
    <row r="30" spans="1:29" x14ac:dyDescent="0.25">
      <c r="K30" s="17"/>
    </row>
    <row r="31" spans="1:29" x14ac:dyDescent="0.25">
      <c r="K31" s="17"/>
    </row>
    <row r="32" spans="1:29" x14ac:dyDescent="0.25">
      <c r="K32" s="17"/>
    </row>
    <row r="33" spans="11:11" x14ac:dyDescent="0.25">
      <c r="K33" s="17"/>
    </row>
    <row r="34" spans="11:11" x14ac:dyDescent="0.25">
      <c r="K34" s="17"/>
    </row>
    <row r="35" spans="11:11" x14ac:dyDescent="0.25">
      <c r="K35" s="17"/>
    </row>
  </sheetData>
  <mergeCells count="14">
    <mergeCell ref="A21:G21"/>
    <mergeCell ref="M2:M3"/>
    <mergeCell ref="L2:L3"/>
    <mergeCell ref="K2:K3"/>
    <mergeCell ref="A20:B20"/>
    <mergeCell ref="A2:A3"/>
    <mergeCell ref="B2:B3"/>
    <mergeCell ref="C2:C3"/>
    <mergeCell ref="D2:D3"/>
    <mergeCell ref="E2:E3"/>
    <mergeCell ref="I2:J2"/>
    <mergeCell ref="F2:F3"/>
    <mergeCell ref="G2:G3"/>
    <mergeCell ref="H2:H3"/>
  </mergeCells>
  <phoneticPr fontId="2" type="noConversion"/>
  <pageMargins left="0.55118110236220474" right="0.31496062992125984" top="0.78740157480314965" bottom="0.98425196850393704" header="0.51181102362204722" footer="0.51181102362204722"/>
  <pageSetup paperSize="9" scale="56" orientation="landscape" r:id="rId1"/>
  <headerFooter alignWithMargins="0">
    <oddHeader>&amp;CФинансово изпълнение по ЕФРР, КФ, ЕСФ и ФЕПН 2014 -2020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SCF_financial info_EUR_ENG</vt:lpstr>
      <vt:lpstr>'SCF_financial info_EUR_ENG'!Print_Area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Детелина Караенева</cp:lastModifiedBy>
  <cp:lastPrinted>2020-02-19T12:24:40Z</cp:lastPrinted>
  <dcterms:created xsi:type="dcterms:W3CDTF">2007-11-29T09:10:22Z</dcterms:created>
  <dcterms:modified xsi:type="dcterms:W3CDTF">2020-09-30T15:17:16Z</dcterms:modified>
</cp:coreProperties>
</file>