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1\09.2021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I13" i="5" l="1"/>
  <c r="I16" i="5"/>
  <c r="I19" i="5"/>
  <c r="D16" i="5" l="1"/>
  <c r="E15" i="5" l="1"/>
  <c r="L8" i="5" l="1"/>
  <c r="E8" i="5"/>
  <c r="C13" i="5"/>
  <c r="H6" i="5" l="1"/>
  <c r="C19" i="5" l="1"/>
  <c r="C15" i="5"/>
  <c r="L11" i="5" l="1"/>
  <c r="L5" i="5"/>
  <c r="L20" i="5" s="1"/>
  <c r="E12" i="5" l="1"/>
  <c r="C14" i="5"/>
  <c r="E14" i="5" s="1"/>
  <c r="K19" i="5" l="1"/>
  <c r="C23" i="5" l="1"/>
  <c r="J8" i="5" l="1"/>
  <c r="I8" i="5"/>
  <c r="H15" i="5" l="1"/>
  <c r="H16" i="5"/>
  <c r="E7" i="5" l="1"/>
  <c r="M8" i="5" l="1"/>
  <c r="K15" i="5" l="1"/>
  <c r="K16" i="5"/>
  <c r="K17" i="5"/>
  <c r="K18" i="5"/>
  <c r="H9" i="5" l="1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H10" i="5"/>
  <c r="H8" i="5" s="1"/>
  <c r="E10" i="5"/>
  <c r="E9" i="5"/>
  <c r="G8" i="5"/>
  <c r="F8" i="5"/>
  <c r="D8" i="5"/>
  <c r="C8" i="5"/>
  <c r="H7" i="5"/>
  <c r="E6" i="5"/>
  <c r="E5" i="5" s="1"/>
  <c r="M5" i="5"/>
  <c r="G5" i="5"/>
  <c r="F5" i="5"/>
  <c r="D5" i="5"/>
  <c r="C5" i="5"/>
  <c r="F20" i="5" l="1"/>
  <c r="M20" i="5"/>
  <c r="H11" i="5"/>
  <c r="D20" i="5"/>
  <c r="E11" i="5"/>
  <c r="C20" i="5"/>
  <c r="H5" i="5"/>
  <c r="G11" i="5"/>
  <c r="G20" i="5" s="1"/>
  <c r="E20" i="5" l="1"/>
  <c r="H20" i="5"/>
  <c r="K10" i="5"/>
  <c r="K9" i="5"/>
  <c r="K8" i="5" l="1"/>
  <c r="K12" i="5"/>
  <c r="K14" i="5"/>
  <c r="J5" i="5" l="1"/>
  <c r="K6" i="5"/>
  <c r="I5" i="5"/>
  <c r="K7" i="5"/>
  <c r="K5" i="5" l="1"/>
  <c r="I11" i="5" l="1"/>
  <c r="I20" i="5" s="1"/>
  <c r="K13" i="5"/>
  <c r="K11" i="5" s="1"/>
  <c r="K20" i="5" s="1"/>
  <c r="J11" i="5"/>
  <c r="J20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<sst xmlns="http://schemas.openxmlformats.org/spreadsheetml/2006/main" count="46" uniqueCount="29">
  <si>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</si>
  <si>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</si>
  <si>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</si>
  <si>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</si>
  <si>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</si>
  <si>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</si>
  <si>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</si>
  <si>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</si>
  <si>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</si>
  <si>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</si>
  <si>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</si>
  <si>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</si>
  <si>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</si>
  <si>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</si>
  <si>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</si>
  <si>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</si>
  <si>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</si>
  <si>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</si>
  <si>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</si>
  <si>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</si>
  <si>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</si>
  <si>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</si>
  <si>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30.09.2021</t>
  </si>
  <si>
    <t>Получени средства от ЕК на основание изпратени заявления за плащане към 30.09.2021</t>
  </si>
  <si>
    <t>Общо получени средства от ЕК към 30.09.2021</t>
  </si>
  <si>
    <t>Платено към 30.09.2021</t>
  </si>
  <si>
    <t>Общо платено към 30.09.2021</t>
  </si>
  <si>
    <t>Обща сума на публичните разходи, декларирани пред ЕК със Заявления за плащане 
към 30.09.2021</t>
  </si>
  <si>
    <t>Обща сума на публичните разходи, сертифицрани пред ЕК с Годишни счетоводни отчети 
към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</si>
</sst>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11" fillId="0" borderId="0" xfId="2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3" fontId="12" fillId="0" borderId="0" xfId="0" applyNumberFormat="1" applyFont="1" applyFill="1"/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ColWidth="9.140625" defaultRowHeight="15" outlineLevelRow="1" x14ac:dyDescent="0.25"/>
  <cols>
    <col min="1" max="1" width="35.4257812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3.5703125" style="2" customWidth="1"/>
    <col min="7" max="7" width="22.7109375" style="44" customWidth="1"/>
    <col min="8" max="8" width="19.42578125" style="2" customWidth="1"/>
    <col min="9" max="9" width="17.42578125" style="34" customWidth="1"/>
    <col min="10" max="10" width="17.140625" style="34" customWidth="1"/>
    <col min="11" max="11" width="18.28515625" style="3" customWidth="1"/>
    <col min="12" max="12" width="21.5703125" style="34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2"/>
      <c r="D1" s="22"/>
      <c r="E1" s="22"/>
      <c r="F1" s="22"/>
      <c r="G1" s="43"/>
      <c r="H1" s="22"/>
      <c r="I1" s="26"/>
      <c r="J1" s="26"/>
      <c r="L1" s="26"/>
    </row>
    <row r="2" spans="1:20" s="8" customFormat="1" ht="12.75" customHeight="1" x14ac:dyDescent="0.2">
      <c r="A2" s="57" t="s">
        <v>0</v>
      </c>
      <c r="B2" s="57" t="s">
        <v>1</v>
      </c>
      <c r="C2" s="51" t="s">
        <v>17</v>
      </c>
      <c r="D2" s="60" t="s">
        <v>18</v>
      </c>
      <c r="E2" s="51" t="s">
        <v>19</v>
      </c>
      <c r="F2" s="51" t="s">
        <v>22</v>
      </c>
      <c r="G2" s="53" t="s">
        <v>23</v>
      </c>
      <c r="H2" s="51" t="s">
        <v>24</v>
      </c>
      <c r="I2" s="62" t="s">
        <v>25</v>
      </c>
      <c r="J2" s="63"/>
      <c r="K2" s="51" t="s">
        <v>26</v>
      </c>
      <c r="L2" s="53" t="s">
        <v>27</v>
      </c>
      <c r="M2" s="51" t="s">
        <v>28</v>
      </c>
      <c r="N2" s="42"/>
    </row>
    <row r="3" spans="1:20" s="8" customFormat="1" ht="74.25" customHeight="1" x14ac:dyDescent="0.2">
      <c r="A3" s="58"/>
      <c r="B3" s="58"/>
      <c r="C3" s="59"/>
      <c r="D3" s="61"/>
      <c r="E3" s="59"/>
      <c r="F3" s="59"/>
      <c r="G3" s="64"/>
      <c r="H3" s="59"/>
      <c r="I3" s="27" t="s">
        <v>2</v>
      </c>
      <c r="J3" s="27" t="s">
        <v>5</v>
      </c>
      <c r="K3" s="52"/>
      <c r="L3" s="54"/>
      <c r="M3" s="52"/>
    </row>
    <row r="4" spans="1:20" s="8" customFormat="1" ht="18.75" customHeight="1" x14ac:dyDescent="0.2">
      <c r="A4" s="9">
        <v>1</v>
      </c>
      <c r="B4" s="21">
        <v>2</v>
      </c>
      <c r="C4" s="23">
        <v>3</v>
      </c>
      <c r="D4" s="21">
        <v>4</v>
      </c>
      <c r="E4" s="21">
        <v>5</v>
      </c>
      <c r="F4" s="21">
        <v>6</v>
      </c>
      <c r="G4" s="37">
        <v>7</v>
      </c>
      <c r="H4" s="37">
        <v>8</v>
      </c>
      <c r="I4" s="37">
        <v>9</v>
      </c>
      <c r="J4" s="28">
        <v>10</v>
      </c>
      <c r="K4" s="28">
        <v>11</v>
      </c>
      <c r="L4" s="28">
        <v>12</v>
      </c>
      <c r="M4" s="23">
        <v>13</v>
      </c>
    </row>
    <row r="5" spans="1:20" s="13" customFormat="1" ht="39.6" customHeight="1" x14ac:dyDescent="0.2">
      <c r="A5" s="10" t="s">
        <v>6</v>
      </c>
      <c r="B5" s="11" t="s">
        <v>3</v>
      </c>
      <c r="C5" s="36">
        <f>C6+C7</f>
        <v>1520755090</v>
      </c>
      <c r="D5" s="36">
        <f>D6+D7</f>
        <v>268368549</v>
      </c>
      <c r="E5" s="36">
        <f>E6+E7</f>
        <v>1789123639</v>
      </c>
      <c r="F5" s="36">
        <f t="shared" ref="F5:M5" si="0">F6+F7</f>
        <v>160660898.55000001</v>
      </c>
      <c r="G5" s="36">
        <f t="shared" si="0"/>
        <v>682582634</v>
      </c>
      <c r="H5" s="36">
        <f t="shared" si="0"/>
        <v>843243532.54999995</v>
      </c>
      <c r="I5" s="29">
        <f>+I6+I7</f>
        <v>873598579.95816803</v>
      </c>
      <c r="J5" s="29">
        <f>+J6+J7</f>
        <v>154164455.28673553</v>
      </c>
      <c r="K5" s="36">
        <f>K6+K7</f>
        <v>1027763035.2449037</v>
      </c>
      <c r="L5" s="29">
        <f>L6+L7</f>
        <v>886415784.01136732</v>
      </c>
      <c r="M5" s="36">
        <f t="shared" si="0"/>
        <v>687247016.93954396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5">
        <v>438611756</v>
      </c>
      <c r="D6" s="35">
        <v>77402076</v>
      </c>
      <c r="E6" s="30">
        <f>+C6+D6</f>
        <v>516013832</v>
      </c>
      <c r="F6" s="65">
        <v>55844296.543750003</v>
      </c>
      <c r="G6" s="30">
        <v>328083053.69999993</v>
      </c>
      <c r="H6" s="30">
        <f>F6+G6</f>
        <v>383927350.24374992</v>
      </c>
      <c r="I6" s="68">
        <v>385574808.77316165</v>
      </c>
      <c r="J6" s="69">
        <v>68042613.312910885</v>
      </c>
      <c r="K6" s="30">
        <f>I6+J6</f>
        <v>453617422.08607256</v>
      </c>
      <c r="L6" s="30">
        <v>430514750.53039175</v>
      </c>
      <c r="M6" s="30">
        <v>358847845.75886703</v>
      </c>
      <c r="N6" s="12"/>
      <c r="O6" s="47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5">
        <v>1082143334</v>
      </c>
      <c r="D7" s="35">
        <v>190966473</v>
      </c>
      <c r="E7" s="30">
        <f>+C7+D7</f>
        <v>1273109807</v>
      </c>
      <c r="F7" s="65">
        <v>104816602.00624999</v>
      </c>
      <c r="G7" s="30">
        <v>354499580.30000001</v>
      </c>
      <c r="H7" s="30">
        <f>F7+G7</f>
        <v>459316182.30624998</v>
      </c>
      <c r="I7" s="68">
        <v>488023771.18500644</v>
      </c>
      <c r="J7" s="69">
        <v>86121841.973824665</v>
      </c>
      <c r="K7" s="30">
        <f>I7+J7</f>
        <v>574145613.15883112</v>
      </c>
      <c r="L7" s="30">
        <v>455901033.48097563</v>
      </c>
      <c r="M7" s="30">
        <v>328399171.180677</v>
      </c>
      <c r="N7" s="12"/>
      <c r="O7" s="47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36">
        <f>C9+C10</f>
        <v>1474466160</v>
      </c>
      <c r="D8" s="36">
        <f t="shared" ref="D8:K8" si="1">D9+D10</f>
        <v>260199914</v>
      </c>
      <c r="E8" s="36">
        <f>E9+E10</f>
        <v>1734666074</v>
      </c>
      <c r="F8" s="36">
        <f t="shared" si="1"/>
        <v>137209165.62125</v>
      </c>
      <c r="G8" s="36">
        <f t="shared" si="1"/>
        <v>504107149.25</v>
      </c>
      <c r="H8" s="36">
        <f t="shared" si="1"/>
        <v>641316314.87125003</v>
      </c>
      <c r="I8" s="29">
        <f>+I9+I10</f>
        <v>664962026.53906155</v>
      </c>
      <c r="J8" s="29">
        <f>+J9+J10</f>
        <v>117346239.97748142</v>
      </c>
      <c r="K8" s="36">
        <f t="shared" si="1"/>
        <v>782308266.51654291</v>
      </c>
      <c r="L8" s="29">
        <f>L9+L10</f>
        <v>655873736.50679898</v>
      </c>
      <c r="M8" s="36">
        <f>M9+M10</f>
        <v>455514238.831523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5">
        <v>349712078</v>
      </c>
      <c r="D9" s="35">
        <v>61713898</v>
      </c>
      <c r="E9" s="30">
        <f>+C9+D9</f>
        <v>411425976</v>
      </c>
      <c r="F9" s="65">
        <v>32248568.208749998</v>
      </c>
      <c r="G9" s="66">
        <v>117023391.46000001</v>
      </c>
      <c r="H9" s="30">
        <f>F9+G9</f>
        <v>149271959.66875002</v>
      </c>
      <c r="I9" s="68">
        <v>156972209.80419925</v>
      </c>
      <c r="J9" s="69">
        <v>27700978.200741045</v>
      </c>
      <c r="K9" s="30">
        <f>I9+J9</f>
        <v>184673188.0049403</v>
      </c>
      <c r="L9" s="30">
        <v>154349346.446466</v>
      </c>
      <c r="M9" s="30">
        <v>91923548.433119997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5">
        <v>1124754082</v>
      </c>
      <c r="D10" s="35">
        <v>198486016</v>
      </c>
      <c r="E10" s="30">
        <f>+C10+D10</f>
        <v>1323240098</v>
      </c>
      <c r="F10" s="65">
        <v>104960597.41249999</v>
      </c>
      <c r="G10" s="66">
        <v>387083757.78999996</v>
      </c>
      <c r="H10" s="30">
        <f>F10+G10</f>
        <v>492044355.20249999</v>
      </c>
      <c r="I10" s="68">
        <v>507989816.73486227</v>
      </c>
      <c r="J10" s="69">
        <v>89645261.776740387</v>
      </c>
      <c r="K10" s="30">
        <f>I10+J10</f>
        <v>597635078.51160264</v>
      </c>
      <c r="L10" s="30">
        <v>501524390.06033301</v>
      </c>
      <c r="M10" s="30">
        <v>363590690.39840299</v>
      </c>
      <c r="N10" s="12"/>
      <c r="O10" s="12"/>
      <c r="P10" s="12"/>
      <c r="Q10" s="12"/>
      <c r="R10" s="16"/>
      <c r="S10" s="17"/>
    </row>
    <row r="11" spans="1:20" s="13" customFormat="1" ht="27.75" customHeight="1" x14ac:dyDescent="0.25">
      <c r="A11" s="46" t="s">
        <v>13</v>
      </c>
      <c r="B11" s="11" t="s">
        <v>3</v>
      </c>
      <c r="C11" s="36">
        <f>C12+C13</f>
        <v>595110177</v>
      </c>
      <c r="D11" s="36">
        <f t="shared" ref="D11:M11" si="2">D12+D13</f>
        <v>95133839</v>
      </c>
      <c r="E11" s="36">
        <f t="shared" si="2"/>
        <v>690244016</v>
      </c>
      <c r="F11" s="36">
        <f t="shared" si="2"/>
        <v>57757183.207499996</v>
      </c>
      <c r="G11" s="36">
        <f t="shared" si="2"/>
        <v>232939519.38</v>
      </c>
      <c r="H11" s="36">
        <f t="shared" si="2"/>
        <v>290696702.58749998</v>
      </c>
      <c r="I11" s="29">
        <f>+I12+I13</f>
        <v>379666415.15756369</v>
      </c>
      <c r="J11" s="29">
        <f>+J12+J13</f>
        <v>60524542.222719818</v>
      </c>
      <c r="K11" s="36">
        <f t="shared" si="2"/>
        <v>440190957.38028347</v>
      </c>
      <c r="L11" s="29">
        <f>L12+L13</f>
        <v>300595895.43643618</v>
      </c>
      <c r="M11" s="36">
        <f t="shared" si="2"/>
        <v>187692766.39743701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5">
        <v>186989211</v>
      </c>
      <c r="D12" s="35">
        <v>32998097</v>
      </c>
      <c r="E12" s="30">
        <f>+C12+D12</f>
        <v>219987308</v>
      </c>
      <c r="F12" s="30">
        <v>18341763.887499999</v>
      </c>
      <c r="G12" s="66">
        <v>52657555.549999997</v>
      </c>
      <c r="H12" s="30">
        <f t="shared" ref="H12:H19" si="3">F12+G12</f>
        <v>70999319.4375</v>
      </c>
      <c r="I12" s="68">
        <v>95826795.845324203</v>
      </c>
      <c r="J12" s="70">
        <v>16910611.031527799</v>
      </c>
      <c r="K12" s="30">
        <f t="shared" ref="K12:K18" si="4">I12+J12</f>
        <v>112737406.87685201</v>
      </c>
      <c r="L12" s="39">
        <v>68218260.787279889</v>
      </c>
      <c r="M12" s="39">
        <v>33015810.350000001</v>
      </c>
      <c r="N12" s="12"/>
      <c r="O12" s="47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5">
        <f>352102522+56018444</f>
        <v>408120966</v>
      </c>
      <c r="D13" s="35">
        <v>62135742</v>
      </c>
      <c r="E13" s="30">
        <f t="shared" ref="E13:E19" si="5">+C13+D13</f>
        <v>470256708</v>
      </c>
      <c r="F13" s="30">
        <v>39415419.32</v>
      </c>
      <c r="G13" s="66">
        <v>180281963.83000001</v>
      </c>
      <c r="H13" s="30">
        <f t="shared" si="3"/>
        <v>219697383.15000001</v>
      </c>
      <c r="I13" s="68">
        <f>247145610.083421+36694009.2288185</f>
        <v>283839619.31223947</v>
      </c>
      <c r="J13" s="69">
        <v>43613931.191192023</v>
      </c>
      <c r="K13" s="30">
        <f>I13+J13</f>
        <v>327453550.5034315</v>
      </c>
      <c r="L13" s="30">
        <v>232377634.64915627</v>
      </c>
      <c r="M13" s="30">
        <v>154676956.04743701</v>
      </c>
      <c r="N13" s="12"/>
      <c r="O13" s="47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29">
        <f>1311704793+66095345</f>
        <v>1377800138</v>
      </c>
      <c r="D14" s="29">
        <v>231477320</v>
      </c>
      <c r="E14" s="36">
        <f t="shared" si="5"/>
        <v>1609277458</v>
      </c>
      <c r="F14" s="67">
        <v>133160439.62625001</v>
      </c>
      <c r="G14" s="29">
        <v>614251166.11000001</v>
      </c>
      <c r="H14" s="29">
        <f t="shared" si="3"/>
        <v>747411605.73625004</v>
      </c>
      <c r="I14" s="36">
        <v>909428692.94870973</v>
      </c>
      <c r="J14" s="71">
        <v>160487416.40271348</v>
      </c>
      <c r="K14" s="29">
        <f t="shared" si="4"/>
        <v>1069916109.3514233</v>
      </c>
      <c r="L14" s="29">
        <v>798187498.95042205</v>
      </c>
      <c r="M14" s="29">
        <v>579576538.01387703</v>
      </c>
      <c r="N14" s="12"/>
      <c r="O14" s="47"/>
      <c r="P14" s="12"/>
      <c r="Q14" s="12"/>
      <c r="R14" s="16"/>
      <c r="S14" s="17"/>
    </row>
    <row r="15" spans="1:20" s="18" customFormat="1" ht="29.25" customHeight="1" x14ac:dyDescent="0.25">
      <c r="A15" s="45" t="s">
        <v>8</v>
      </c>
      <c r="B15" s="11" t="s">
        <v>3</v>
      </c>
      <c r="C15" s="29">
        <f>996896918+173640925</f>
        <v>1170537843</v>
      </c>
      <c r="D15" s="29">
        <v>164909543</v>
      </c>
      <c r="E15" s="29">
        <f>+C15+D15</f>
        <v>1335447386</v>
      </c>
      <c r="F15" s="29">
        <v>139598984.69</v>
      </c>
      <c r="G15" s="29">
        <v>672964913.29999995</v>
      </c>
      <c r="H15" s="29">
        <f t="shared" si="3"/>
        <v>812563897.99000001</v>
      </c>
      <c r="I15" s="72">
        <v>896058373.39587522</v>
      </c>
      <c r="J15" s="72">
        <v>134977477.61421081</v>
      </c>
      <c r="K15" s="29">
        <f t="shared" si="4"/>
        <v>1031035851.0100861</v>
      </c>
      <c r="L15" s="29">
        <v>864394638.54333746</v>
      </c>
      <c r="M15" s="29">
        <v>608809821.910375</v>
      </c>
      <c r="N15" s="12"/>
      <c r="O15" s="47"/>
      <c r="P15" s="12"/>
      <c r="Q15" s="12"/>
      <c r="R15" s="16"/>
      <c r="S15" s="17"/>
    </row>
    <row r="16" spans="1:20" s="18" customFormat="1" ht="43.15" customHeight="1" x14ac:dyDescent="0.25">
      <c r="A16" s="10" t="s">
        <v>20</v>
      </c>
      <c r="B16" s="11" t="s">
        <v>3</v>
      </c>
      <c r="C16" s="29">
        <v>1358724626</v>
      </c>
      <c r="D16" s="29">
        <f>218481923+1</f>
        <v>218481924</v>
      </c>
      <c r="E16" s="29">
        <f t="shared" si="5"/>
        <v>1577206550</v>
      </c>
      <c r="F16" s="29">
        <v>135076995.83625001</v>
      </c>
      <c r="G16" s="29">
        <v>678663476.3499999</v>
      </c>
      <c r="H16" s="29">
        <f>F16+G16</f>
        <v>813740472.18624997</v>
      </c>
      <c r="I16" s="36">
        <f>888427334.23144+13012378.3764438</f>
        <v>901439712.60788369</v>
      </c>
      <c r="J16" s="71">
        <v>156781294.27613643</v>
      </c>
      <c r="K16" s="29">
        <f t="shared" si="4"/>
        <v>1058221006.8840201</v>
      </c>
      <c r="L16" s="29">
        <v>875013413.63636303</v>
      </c>
      <c r="M16" s="29">
        <v>628297208.56148601</v>
      </c>
      <c r="N16" s="12"/>
      <c r="O16" s="47"/>
      <c r="P16" s="12"/>
      <c r="Q16" s="12"/>
      <c r="R16" s="16"/>
      <c r="S16" s="17"/>
    </row>
    <row r="17" spans="1:19" s="18" customFormat="1" ht="29.25" customHeight="1" x14ac:dyDescent="0.25">
      <c r="A17" s="20" t="s">
        <v>14</v>
      </c>
      <c r="B17" s="11" t="s">
        <v>3</v>
      </c>
      <c r="C17" s="29">
        <v>102000000</v>
      </c>
      <c r="D17" s="29">
        <v>0</v>
      </c>
      <c r="E17" s="29">
        <f t="shared" si="5"/>
        <v>102000000</v>
      </c>
      <c r="F17" s="29">
        <v>6502500</v>
      </c>
      <c r="G17" s="29">
        <v>95497500</v>
      </c>
      <c r="H17" s="29">
        <f t="shared" si="3"/>
        <v>102000000</v>
      </c>
      <c r="I17" s="36">
        <v>102000000</v>
      </c>
      <c r="J17" s="71">
        <v>0</v>
      </c>
      <c r="K17" s="29">
        <f t="shared" si="4"/>
        <v>102000000</v>
      </c>
      <c r="L17" s="29">
        <v>102001564.56999999</v>
      </c>
      <c r="M17" s="29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29">
        <v>238398862</v>
      </c>
      <c r="D18" s="29">
        <v>42070389</v>
      </c>
      <c r="E18" s="29">
        <f t="shared" si="5"/>
        <v>280469251</v>
      </c>
      <c r="F18" s="29">
        <v>25794295.384999998</v>
      </c>
      <c r="G18" s="29">
        <v>98563131.500000015</v>
      </c>
      <c r="H18" s="29">
        <f t="shared" si="3"/>
        <v>124357426.88500002</v>
      </c>
      <c r="I18" s="36">
        <v>127567515.61565211</v>
      </c>
      <c r="J18" s="71">
        <v>22511914.520409197</v>
      </c>
      <c r="K18" s="29">
        <f t="shared" si="4"/>
        <v>150079430.13606131</v>
      </c>
      <c r="L18" s="29">
        <v>132689263.36568445</v>
      </c>
      <c r="M18" s="29">
        <v>96897976.364907503</v>
      </c>
      <c r="N18" s="12"/>
      <c r="O18" s="47"/>
      <c r="P18" s="12"/>
      <c r="Q18" s="12"/>
      <c r="R18" s="16"/>
      <c r="S18" s="17"/>
    </row>
    <row r="19" spans="1:19" s="18" customFormat="1" ht="46.15" customHeight="1" x14ac:dyDescent="0.25">
      <c r="A19" s="46" t="s">
        <v>16</v>
      </c>
      <c r="B19" s="11" t="s">
        <v>3</v>
      </c>
      <c r="C19" s="29">
        <f>104815264+19940383</f>
        <v>124755647</v>
      </c>
      <c r="D19" s="29">
        <v>18496812</v>
      </c>
      <c r="E19" s="29">
        <f t="shared" si="5"/>
        <v>143252459</v>
      </c>
      <c r="F19" s="29">
        <v>13723121.170000002</v>
      </c>
      <c r="G19" s="29">
        <v>99851330.689999968</v>
      </c>
      <c r="H19" s="29">
        <f t="shared" si="3"/>
        <v>113574451.85999997</v>
      </c>
      <c r="I19" s="36">
        <f>102900842.771741+11762680.7698011</f>
        <v>114663523.5415421</v>
      </c>
      <c r="J19" s="71">
        <v>18158972.253836688</v>
      </c>
      <c r="K19" s="29">
        <f>I19+J19</f>
        <v>132822495.79537879</v>
      </c>
      <c r="L19" s="29">
        <v>122102215.22541891</v>
      </c>
      <c r="M19" s="29">
        <v>102145422.4782923</v>
      </c>
      <c r="N19" s="12"/>
      <c r="O19" s="47"/>
      <c r="P19" s="12"/>
      <c r="Q19" s="12"/>
      <c r="R19" s="16"/>
      <c r="S19" s="17"/>
    </row>
    <row r="20" spans="1:19" s="13" customFormat="1" ht="36" customHeight="1" x14ac:dyDescent="0.25">
      <c r="A20" s="55" t="s">
        <v>4</v>
      </c>
      <c r="B20" s="56"/>
      <c r="C20" s="36">
        <f>+C5+C8+C11+C14+C15+C16+C17+C18+C19</f>
        <v>7962548543</v>
      </c>
      <c r="D20" s="36">
        <f>+D5+D8+D11+D14+D15+D16+D17+D18+D19</f>
        <v>1299138290</v>
      </c>
      <c r="E20" s="36">
        <f>+C20+D20</f>
        <v>9261686833</v>
      </c>
      <c r="F20" s="36">
        <f>+F5+F8+F11+F14+F15+F16+F17+F18+F19</f>
        <v>809483584.08624995</v>
      </c>
      <c r="G20" s="36">
        <f>+G5+G8+G11+G14+G15+G16+G17+G18+G19</f>
        <v>3679420820.5799999</v>
      </c>
      <c r="H20" s="36">
        <f>+H5+H8+H11+H14+H15+H16+H17+H18+H19</f>
        <v>4488904404.6662493</v>
      </c>
      <c r="I20" s="29">
        <f t="shared" ref="I20" si="6">+I5+I8+I11+I14+I15+I16+I17+I18+I19</f>
        <v>4969384839.7644558</v>
      </c>
      <c r="J20" s="29">
        <f>+J5+J8+J11+J14+J15+J16+J17+J18+J19</f>
        <v>824952312.55424333</v>
      </c>
      <c r="K20" s="29">
        <f>+K5+K8+K11+K14+K15+K16+K17+K18+K19</f>
        <v>5794337152.3186989</v>
      </c>
      <c r="L20" s="36">
        <f>+L5+L8+L11+L14+L15+L16+L17+L18+L19</f>
        <v>4737274010.2458277</v>
      </c>
      <c r="M20" s="36">
        <f>+M5+M8+M11+M14+M15+M16+M17+M18+M19</f>
        <v>3448182554.0720482</v>
      </c>
      <c r="N20" s="12"/>
      <c r="O20" s="12"/>
      <c r="P20" s="12"/>
      <c r="Q20" s="12"/>
      <c r="R20" s="16"/>
      <c r="S20" s="3"/>
    </row>
    <row r="21" spans="1:19" s="13" customFormat="1" ht="36" customHeight="1" x14ac:dyDescent="0.2">
      <c r="A21" s="48" t="s">
        <v>21</v>
      </c>
      <c r="B21" s="49"/>
      <c r="C21" s="49"/>
      <c r="D21" s="49"/>
      <c r="E21" s="50"/>
      <c r="F21" s="50"/>
      <c r="G21" s="50"/>
      <c r="H21" s="1"/>
      <c r="I21" s="32"/>
      <c r="J21" s="31"/>
      <c r="K21" s="1"/>
      <c r="L21" s="40"/>
      <c r="M21" s="24"/>
    </row>
    <row r="22" spans="1:19" s="13" customFormat="1" ht="27" customHeight="1" x14ac:dyDescent="0.2">
      <c r="A22" s="6"/>
      <c r="B22" s="6"/>
      <c r="C22" s="38">
        <v>14719954137.33292</v>
      </c>
      <c r="D22" s="1"/>
      <c r="E22" s="1"/>
      <c r="F22" s="1"/>
      <c r="G22" s="31"/>
      <c r="H22" s="1"/>
      <c r="I22" s="33"/>
      <c r="J22" s="31"/>
      <c r="K22" s="1"/>
      <c r="L22" s="41"/>
      <c r="M22" s="25"/>
    </row>
    <row r="23" spans="1:19" s="13" customFormat="1" ht="29.25" customHeight="1" x14ac:dyDescent="0.2">
      <c r="A23" s="6"/>
      <c r="B23" s="6"/>
      <c r="C23" s="38">
        <f>+C22/1.95583</f>
        <v>7526193041.9990082</v>
      </c>
      <c r="D23" s="1"/>
      <c r="E23" s="1"/>
      <c r="F23" s="1"/>
      <c r="G23" s="31"/>
      <c r="H23" s="1"/>
      <c r="I23" s="33"/>
      <c r="J23" s="31"/>
      <c r="K23" s="1"/>
      <c r="L23" s="41"/>
      <c r="M23" s="25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31"/>
      <c r="H24" s="1"/>
      <c r="I24" s="33"/>
      <c r="J24" s="31"/>
      <c r="K24" s="1"/>
      <c r="L24" s="41"/>
      <c r="M24" s="25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44"/>
      <c r="H25" s="2"/>
      <c r="I25" s="34"/>
      <c r="J25" s="34"/>
      <c r="K25" s="4"/>
      <c r="L25" s="41"/>
      <c r="M25" s="25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44"/>
      <c r="H26" s="2"/>
      <c r="I26" s="34"/>
      <c r="J26" s="34"/>
      <c r="K26" s="5"/>
      <c r="L26" s="41"/>
      <c r="M26" s="25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4"/>
      <c r="H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2021-10-29T13:07:43Z</dcterms:modified>
</cp:coreProperties>
</file>