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stovaM\Desktop\Бюджет 2022\"/>
    </mc:Choice>
  </mc:AlternateContent>
  <workbookProtection lockStructure="1"/>
  <bookViews>
    <workbookView xWindow="0" yWindow="0" windowWidth="25200" windowHeight="11850"/>
  </bookViews>
  <sheets>
    <sheet name="Капиталови разходи и трансфери" sheetId="4" r:id="rId1"/>
    <sheet name="Капиталови разходи чл. 1, ал. 5" sheetId="5" r:id="rId2"/>
  </sheets>
  <definedNames>
    <definedName name="_xlnm.Print_Area" localSheetId="0">'Капиталови разходи и трансфери'!$B:$G</definedName>
    <definedName name="_xlnm.Print_Area" localSheetId="1">'Капиталови разходи чл. 1, ал. 5'!$B:$H</definedName>
    <definedName name="_xlnm.Print_Titles" localSheetId="0">'Капиталови разходи и трансфери'!$5:$9</definedName>
    <definedName name="_xlnm.Print_Titles" localSheetId="1">'Капиталови разходи чл. 1, ал. 5'!$6:$9</definedName>
  </definedNames>
  <calcPr calcId="162913"/>
</workbook>
</file>

<file path=xl/calcChain.xml><?xml version="1.0" encoding="utf-8"?>
<calcChain xmlns="http://schemas.openxmlformats.org/spreadsheetml/2006/main">
  <c r="G84" i="4" l="1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E14" i="4" l="1"/>
  <c r="F14" i="4"/>
  <c r="D14" i="4"/>
  <c r="D78" i="4"/>
  <c r="F78" i="4" s="1"/>
  <c r="F12" i="4" l="1"/>
  <c r="F80" i="4"/>
  <c r="F81" i="4"/>
  <c r="F82" i="4"/>
  <c r="F84" i="4"/>
  <c r="F29" i="5" l="1"/>
  <c r="G29" i="5"/>
  <c r="F27" i="5"/>
  <c r="G27" i="5"/>
  <c r="F25" i="5"/>
  <c r="G25" i="5"/>
  <c r="F22" i="5"/>
  <c r="F20" i="5"/>
  <c r="F17" i="5"/>
  <c r="G17" i="5"/>
  <c r="G11" i="5" s="1"/>
  <c r="F12" i="5"/>
  <c r="G12" i="5"/>
  <c r="H12" i="5"/>
  <c r="H11" i="5" s="1"/>
  <c r="F11" i="5" l="1"/>
  <c r="H29" i="5"/>
  <c r="H27" i="5"/>
  <c r="H25" i="5"/>
  <c r="E22" i="5"/>
  <c r="G22" i="5"/>
  <c r="H22" i="5"/>
  <c r="G20" i="5"/>
  <c r="H20" i="5"/>
  <c r="H17" i="5"/>
  <c r="E17" i="5"/>
  <c r="E12" i="5"/>
  <c r="E11" i="5"/>
  <c r="E29" i="5"/>
  <c r="E27" i="5"/>
  <c r="E20" i="5"/>
  <c r="G13" i="4" l="1"/>
  <c r="G12" i="4"/>
  <c r="G14" i="4"/>
  <c r="A80" i="4"/>
  <c r="A82" i="4"/>
  <c r="A83" i="4"/>
  <c r="A84" i="4"/>
  <c r="A15" i="4"/>
  <c r="G11" i="4" l="1"/>
  <c r="E11" i="4" l="1"/>
  <c r="D11" i="4" l="1"/>
  <c r="F11" i="4"/>
  <c r="A21" i="4"/>
  <c r="A20" i="4"/>
  <c r="A19" i="4"/>
  <c r="A17" i="4"/>
  <c r="A14" i="4"/>
  <c r="A26" i="5"/>
  <c r="A24" i="5"/>
  <c r="A23" i="5"/>
  <c r="A16" i="5"/>
  <c r="A15" i="5"/>
  <c r="A14" i="5"/>
  <c r="A13" i="5"/>
  <c r="E25" i="5" l="1"/>
  <c r="A22" i="5" l="1"/>
  <c r="A25" i="5"/>
  <c r="A12" i="5"/>
  <c r="E9" i="5" l="1"/>
  <c r="G9" i="5" s="1"/>
  <c r="H9" i="5" s="1"/>
  <c r="A12" i="4" l="1"/>
  <c r="A13" i="4"/>
  <c r="A78" i="4"/>
  <c r="A16" i="4"/>
  <c r="A18" i="4"/>
  <c r="F9" i="4"/>
  <c r="G9" i="4" s="1"/>
</calcChain>
</file>

<file path=xl/sharedStrings.xml><?xml version="1.0" encoding="utf-8"?>
<sst xmlns="http://schemas.openxmlformats.org/spreadsheetml/2006/main" count="207" uniqueCount="199">
  <si>
    <t>Придобиване на дълготрайни активи и основен ремонт</t>
  </si>
  <si>
    <t>Капиталови трансфери</t>
  </si>
  <si>
    <t>ЗДБРБ 
2022 г.</t>
  </si>
  <si>
    <t>Идентифицирана икономия</t>
  </si>
  <si>
    <t>Област/направление на капиталовите разходи за изпълнение на политики по чл. 1, ал. 5 от ЗДБРБ за 2022 г.</t>
  </si>
  <si>
    <t>2.</t>
  </si>
  <si>
    <t>ОБЛАСТ ОБРАЗОВАНИЕ</t>
  </si>
  <si>
    <t>2.1.</t>
  </si>
  <si>
    <t>2.2.</t>
  </si>
  <si>
    <t>За изграждане, пристрояване, надстрояване и реконструкция на детски ясли, детски градини и училища, в т.ч. дофинансиране на ремонт на училищата по ОП „Региони в растеж“</t>
  </si>
  <si>
    <t>2.3.</t>
  </si>
  <si>
    <t>За закупуване на училищни автобуси</t>
  </si>
  <si>
    <t>2.7.</t>
  </si>
  <si>
    <t>За изграждане на нови и ремонт на съществуващи спортни площадки в училищата</t>
  </si>
  <si>
    <t>7.</t>
  </si>
  <si>
    <t>ОБЛАСТ ОТБРАНА</t>
  </si>
  <si>
    <t>7.1.</t>
  </si>
  <si>
    <t>За изграждане на интегрирана система и инфраструктура за усвояване, експлоатация и осигуряване на новия тип боен самолет, вкл. и за съпътстващи разходи по придобиването му</t>
  </si>
  <si>
    <t>7.2.</t>
  </si>
  <si>
    <t>8.</t>
  </si>
  <si>
    <t>ОБЛАСТ СПОРТ И МЛАДЕЖКИ ДЕЙНОСТИ</t>
  </si>
  <si>
    <t>8.1.</t>
  </si>
  <si>
    <t>За инвестиции в изграждане на спортни обекти, в т.ч. довършване на спортна зала „Арена Бургас“</t>
  </si>
  <si>
    <t>(в лева)</t>
  </si>
  <si>
    <t>ВСИЧКО</t>
  </si>
  <si>
    <t>За саниране и ремонт на студентски общежития</t>
  </si>
  <si>
    <t>Уточнен план</t>
  </si>
  <si>
    <t>Приложение</t>
  </si>
  <si>
    <t>Наименование на проект</t>
  </si>
  <si>
    <t>Общо по проекти</t>
  </si>
  <si>
    <t>1</t>
  </si>
  <si>
    <t>2</t>
  </si>
  <si>
    <t>Отчет на касова основа към 30.09.2022 г.</t>
  </si>
  <si>
    <t>Очаквани плащания за периода 01.10-31.12.2022 г.</t>
  </si>
  <si>
    <t>За придобиване, модернизация, поддръжка и ремонт на въоръжение, техника и боеприпаси, в т. ч. осигуряване на експлоатацията на самолети МиГ-29</t>
  </si>
  <si>
    <t>3.</t>
  </si>
  <si>
    <t>ОБЛАСТ ЗДРАВЕОПАЗВАНЕ</t>
  </si>
  <si>
    <t>3.7.</t>
  </si>
  <si>
    <t>За строителство на лечебно-диагностичен блок за болнични структури по педиатрични и онкологични специалности в поземлен имот с идентификатор 56784.510.1051 по кадастралната карта на гр. Пловдив, собственост на УМБАЛ „Св. Георги“ – ЕАД, за нуждите на Южна България</t>
  </si>
  <si>
    <t>3.8.</t>
  </si>
  <si>
    <t>За обзавеждане и дооборудване с медицинска техника и апаратура и пускане в действие на разширението на УМБАЛ „Света Екатерина“ – ЕАД</t>
  </si>
  <si>
    <t>6.</t>
  </si>
  <si>
    <t>ОБЛАСТ ЕФЕКТИВНО УПРАВЛЕНИЕ И ОПТИМИЗАЦИЯ НА ПУБЛИЧНИЯ СЕКТОР</t>
  </si>
  <si>
    <t>6.1.</t>
  </si>
  <si>
    <t>За дейности по въвеждане на споделени услуги в държавната администрация</t>
  </si>
  <si>
    <t>15.</t>
  </si>
  <si>
    <t>ОБЛАСТ ВЪТРЕШЕН РЕД И СИГУРНОСТ</t>
  </si>
  <si>
    <t>15.1.</t>
  </si>
  <si>
    <t>За изграждане на комуникационна и информационна система в Държавна агенция „Национална сигурност“ за обмен на класифицирана информация в реално време</t>
  </si>
  <si>
    <t>16.</t>
  </si>
  <si>
    <t>ОБЛАСТ ВЕРОИЗПОВЕДАНИЯ</t>
  </si>
  <si>
    <t>16.3.</t>
  </si>
  <si>
    <t>За ремонт и реставрация на Богословския факултет в гр. София</t>
  </si>
  <si>
    <t>16.4.</t>
  </si>
  <si>
    <t>За ремонт на Зографски манастир</t>
  </si>
  <si>
    <t>16.5.</t>
  </si>
  <si>
    <t>За проектиране и изграждане на православен християнски храм в Република Кипър</t>
  </si>
  <si>
    <t>'ОЧАКВАНИ ПЛАЩАНИЯ В ЧАСТТА НА КАПИТАЛОВИТЕ 
РАЗХОДИ ПО ЧЛ. 1, АЛ. 5 ОТ ЗДБРБ ЗА 2022 г.</t>
  </si>
  <si>
    <t>Капиталови разходи общо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</si>
  <si>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</si>
  <si>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</si>
  <si>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</si>
  <si>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</si>
  <si>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</si>
  <si>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</si>
  <si>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</si>
  <si>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</si>
  <si>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</si>
  <si>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</si>
  <si>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</si>
  <si>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</si>
  <si>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</si>
  <si>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на</t>
  </si>
  <si>
    <t>ОЧАКВАНИ ПЛАЩАНИЯ НАД 1 МЛН. ЛВ. В ЧАСТТА НА КАПИТАЛОВИТЕ РАЗХОДИ И ТРАНСФЕРИ ЗА ПЕРИОДА 01.10.-31.12.2022 г. ПО БЮДЖЕТА</t>
  </si>
  <si>
    <t>Проект "Развитие на общинската инфраструктура"- яз. Луда Яна, яз. Студена и ПСПВ Студена</t>
  </si>
  <si>
    <t xml:space="preserve">Гр. Царево - укрепване свлачище северен бряг </t>
  </si>
  <si>
    <t>Трансфери за ВиК обекти</t>
  </si>
  <si>
    <t>Трансфери за общински обекти - улична мрежа</t>
  </si>
  <si>
    <t>Трансфери за общински обекти - пътища</t>
  </si>
  <si>
    <t>Трансфери за геозащитни обекти</t>
  </si>
  <si>
    <t>на Министерство на регионалното развитие и благоустройството</t>
  </si>
  <si>
    <t>16</t>
  </si>
  <si>
    <t>Доставка, инсталация и поддръжка на хардуер на ЕИС за ВиКУ и регистър на асоциациите по ВиК и ВиК операторите и на ИС на ВСС</t>
  </si>
  <si>
    <t>Основен ремонт на обект: Път III-1003, Рударци – Кладница, от км 0+000 до км 9+200</t>
  </si>
  <si>
    <t>Основен ремонт (рехабилитация) на обект: Път III-906 "(Старо Оряхово - Обзор) - Гильовица - Каблешково - I-9"  от км 0+000 до км 65+674, с обща дължина 65,674 км</t>
  </si>
  <si>
    <t>Реконструкция/Рехабилитация на път Път III-9009 "Ново Паничарево - Ясна поляна" от км 0+000 до км 11+885</t>
  </si>
  <si>
    <t xml:space="preserve"> Oсновен ремонт (рехабилитация) на обект: Път III-9061 "(Оризаре - Каблешково) - Тънково - Слънчев Бряг" от км 0+000 до км 7+853</t>
  </si>
  <si>
    <t>Oсновен ремонт (рехабилитация) на обект: Път III-6009 "(Карнобат - Бургас) - Миролюбово - Изворище - Брястовец - Каблешково - Ахелой - (о.п. Слънчев Бряг - Бургас)" от км 22+040 до км 28+531</t>
  </si>
  <si>
    <t>Oсновен ремонт на обект: Надлез на път III-208 "Провадия - Айтос" при км 17+183</t>
  </si>
  <si>
    <t xml:space="preserve">Рехабилитация на път III-121 Иново – Градец – Периловец – Шишенци – Бойница – Кула км 20+000 до км 31+840.52 </t>
  </si>
  <si>
    <t>Мост над река „Вит“ при км 65+074 на път III- 358 „Шипково-Рибарица-Тетевен-Гложене-Ябланица“</t>
  </si>
  <si>
    <t>Виадукт при км 59+727 на АМ "Тракия"</t>
  </si>
  <si>
    <t xml:space="preserve"> Основен ремонт (рехабилитация) на обект: Път III-868 "Рудозем - Смолян" от км 0+000 до км 20+175 и от км 20+285 до км 22+424</t>
  </si>
  <si>
    <t>Мост над река "Искър" на Път II-18 при км 12+422</t>
  </si>
  <si>
    <t>Основен ремонт на път III-811 "Сливница - Гълъбовци" от км 9+280 до км 20+800</t>
  </si>
  <si>
    <t>Основен ремонт на път III-811 "Сливница - Гълъбовци" от км 20+800 до км 28+250</t>
  </si>
  <si>
    <t>Надлез над ж.п.линия при км 145+631 на път ІІ-53 "Сливен - Ямбол - Средец"</t>
  </si>
  <si>
    <t>Шумозащитни съоръжения</t>
  </si>
  <si>
    <t>Основен ремонт на път III-5504 - Мъдрец-Искрица-Медникарово-п.к.Обручище (Раднево_Гълъбово), участък от км 0+000 до км 15+700</t>
  </si>
  <si>
    <t xml:space="preserve">Лот 26 Път III-507 Кърджали-Мост-Манастир от км 0+055 до км 26+109, с обща дължина 26,054 км, област Кърджали  </t>
  </si>
  <si>
    <t>Лот 32 Път II-23  Русе – Кубрат  от  км 0+030 до км 21+550, с обща дължина 21,520 км , област Русе</t>
  </si>
  <si>
    <t>Лот 33 Път II-23  Русе – Кубрат  от  км 21+550 до км 46+771, с обща дължина  25,221 км , области  Русе и Разград</t>
  </si>
  <si>
    <t>Лот 34 Път III-559  Полски градец– Тополовград – с.Устрем от  км 4+500 до км 23+520 и от  км 35+060 до км 39+450, с обща дължина  23,410 км, област Хасково</t>
  </si>
  <si>
    <t xml:space="preserve">Лот 35  Път III-2077 Каблешково – Межден от км 11+000 до км 20+564.83, с обща дължина  9,565 км, област Силистра </t>
  </si>
  <si>
    <t>Лот 36  Път III-9004  Варна - Белослав - Разделна - Падина - Житница от км 18+212 до км 21+176 от км 24+169 до км 25+604 и от км 27+400 до км 41+839, с обща дължина 18.838 км, област  Варна</t>
  </si>
  <si>
    <t>Свлачище на път I-8 Хасково - Свиленград, от км 371+840 до км 372+200, гр. Свиленград</t>
  </si>
  <si>
    <t xml:space="preserve">Път II-86 Средногорци - Рудозем и обход на Рудозем от км 125+727 до км 126+604 и от км 126+750 до км 132+920 </t>
  </si>
  <si>
    <t>Път II-86 Средногорци - Рудозем и обход на Рудозем от км 132+920 до км 135+530</t>
  </si>
  <si>
    <t xml:space="preserve">Изработване на технически проект и строителство на на виадукт при км 134+380 на Път II-86 Средногорци - Рудозем </t>
  </si>
  <si>
    <t xml:space="preserve">Изработване на технически проекти за основен ремонт на инфраструктурни обекти </t>
  </si>
  <si>
    <t>"Укрепване на обекти от републиканската пътна мрежа, засегнати от геодинамични процеси и явления".</t>
  </si>
  <si>
    <t>Избор на изпълнител за доставка на Data domain 480 TB за архивиране и предоставяне на информация за трети страни - Неоходимост от допълнителен DD за изграждане на огледална инфраструкура в ДЦ1 и ДЦ2, както и обезпечаване на повече данни. CPV код- 30233141-1</t>
  </si>
  <si>
    <t>Доставка на сървъри и система за виртуализация и оборудване за комплексен център за обработка и съхрание на данни за нуждите на АПИ</t>
  </si>
  <si>
    <t>Избор на изпълнител за изграждане на защитена инфраструктура  за СВИП, доставка на Масив от независими дискове с излишен капацитет (RAID) и закупуване на сървъри за нуждите на НТУ.  CPV код-30200000-1</t>
  </si>
  <si>
    <t>Избор на изпълнител за изграждане на нови стационарни контролни точки. CPV код-35125000-6</t>
  </si>
  <si>
    <t>Доставка, инсталация, внедряване и поддръжка на единна система за цялостна защита на IT инфраструктурата и компютърните работни места на АПИ</t>
  </si>
  <si>
    <t>Доставка, инсталация, интеграция и поддръжка на система за управление на IT инфраструктурата, разположена в центъра за обработка на данни на АПИ</t>
  </si>
  <si>
    <t>Избор на изпълнител за изграждане на автоматизирана система за проверка за активна винетка на ГКПП - CPV код 48000000-8</t>
  </si>
  <si>
    <t>Избор на изпълнител за доставка внедряване на кантари - стационарни и мобилни, централизирана система за управление, вкл. и генериране на електронни фишове към СВИП и за доставка на необходимите сървъри за внедряване на системата CPV код 42923200-4</t>
  </si>
  <si>
    <t>АМ Хемус от км 78+500 до км 87+800</t>
  </si>
  <si>
    <t xml:space="preserve">Изграждането на 6 /шест/ участъка от АМ Хемус: Участък 1 от км 87+800 до км 94+980км и от км 96+600 до км 103+060, включително пътен възел „Дерманци“; Участък 2 от края на пътен възел „Дерманци“ (пресичане с път ІІІ-307) до пресичането с път ІІІ-3005, включително пътен възел „Каленик“, от км 103+060 до км 122+260 и Участък 3 от края на пътен възел „Каленик“ (пресичане с път ІІІ-3005) до пресичането с път ІІ-35, включително пътен възел „Плевен“ от км 122+260 до км 126+780 и от км 127+100 до км 139+340;Участък 4 от края на пътен възел Плевен (пресичане с път II-35) до път III-301 включително пътен възел „Летница“, от км 139+340 до км 166+144.09;  Участък 5 от края на пътен възел „Летница“ (пресичане с път III 301) до път III 303 включително пътен възел, от км 166+144,09 до км 189+344;  Участък 6 от края на пътен възел на път III 303 до Път I 5 включително пътен възел, от км 189+344 до км 222+000” </t>
  </si>
  <si>
    <t>Oпределяне на изпълнител на консултантска услуга във връзка с изграждането АМ Хемус от км 222+000 до км 310+940, разделен на три участъка - 7 участък - от км 222+000 до км 265+600; участък 8 - от км265+60 до км 299+000; участък 9 от км 299+000 до км 310+940</t>
  </si>
  <si>
    <t xml:space="preserve">АМ Хемус от км 310+940 до км 327+260 </t>
  </si>
  <si>
    <t xml:space="preserve"> Модернизация на път I-1 (79) "Видин - Ботевград" по три основни позиции. За обособена позиция 1 - път  I-1 "Видин - п.в. Макреш" от км 3+757до км 33+400/ПМС 258/19 за сметка на приходи от ТОЛ такси/</t>
  </si>
  <si>
    <t xml:space="preserve"> Модернизация на път I-1 (79) "Видин - Ботевград" по пет обособени позиции. За обособена позиция 1 - път  I-1 "Видин - п.в. Макреш" от км 33+400 до км 102+060/ПМС 258/19 за сметка на приходи от ТОЛ такси/</t>
  </si>
  <si>
    <t xml:space="preserve"> Консултантски услуги АН и СН за обект: Модернизация на път I-1 (79) "Видин - Ботевград" по три основни позиции. За обособена позиция 1 - път  I-1 "Видин - п.в. Макреш" от км 33+400 до км 102+600/ПМС 258/19 за сметка на приходи от ТОЛ такси/</t>
  </si>
  <si>
    <t>Път I-1 (Е79) "Мездра - Ботевград" Лот 2, от км 161+367 до км 174+800 /ПМС 232/19 изм. ПМС 356/19 приходи от ТОЛ такси/</t>
  </si>
  <si>
    <t>Път I-1 (Е79) "Мездра - Ботевград" Лот 1, от км 174+800 до км 194+122/ПМС 232/19 изм. ПМС 356/19 приходи от ТОЛ такси/</t>
  </si>
  <si>
    <t>Обходен път на гр. Бургас от км 230+700 на път I-9 Сарафово - Бургас до км 493+550 на път I-6 Ветрен-Бургас и локални платна</t>
  </si>
  <si>
    <t>Модернизация на път I-8 Калотина - п.в. Храбърско от км 15+500 до км 32+447.20 и етапни връзки /СН/</t>
  </si>
  <si>
    <t>Софийски околовръстен път в участъка от км 35+260 до км 41+340 /пътен възел "Цариградско шосе до пътен възел "Младост"/</t>
  </si>
  <si>
    <t xml:space="preserve">„Извършване на спасителни теренни археологически проучвания по трасетата на инфраструктурни проекти“ </t>
  </si>
  <si>
    <t xml:space="preserve">Път III-667 "Плодовитово - Асеновград". Мост над р. Марица при км 6+832 - СМР </t>
  </si>
  <si>
    <t xml:space="preserve">РП II-56 "Пътен възел Скобелева майка" - Път II-86 /Югоизточен обход на Пловдив/, привеждане от проектен габарит Г10,50 към Г20 на участъкът от км 98+000 до км 102+820 </t>
  </si>
  <si>
    <t>АМ Струма Лот 3.1 и Лот 3.3 и тунел "Железница" от км 359+000 до км 420+624</t>
  </si>
  <si>
    <t>"Модернизация на път I-8 „Калотина – Софийски околовръстен път“ в участъка от източната граница на поземлен имот с идентификатор 35479.1.531 по КККР на с. Калотина до км 1+000 (с приблизителна дължина 90 м)“.</t>
  </si>
  <si>
    <t>„Изработване на технически проект и изпълнение на част от мерките за смекчаване въздействието на трафика върху дивите животни и птици в Кресненското дефиле, посочени в Решение по ОВОС № 3-3/2017 г., чрез изграждане и модифициране на оградни и дефрагментационни съоръжения по път I-1 от км 380+300 до км 396+137 (част от дясното платно на АМ Струма лот 3.2) и повишаване на безопасността в участъка“</t>
  </si>
  <si>
    <t>Модернизация на път І–8 Калотина – Софийски околовръстен път от км 1+000 до км 15+500 и етапна връзка</t>
  </si>
  <si>
    <t xml:space="preserve">АМ „Европа“ от км 32+447,20 до км 48+903“ </t>
  </si>
  <si>
    <t xml:space="preserve">АМ „Русе – Велико Търново“ </t>
  </si>
  <si>
    <t>Изработване на технически проект и ПУП-ПП за обект: Околовръстен път на град Пловдив - привеждане към габарит Г23,5 Об.п. 3:  Път ІІ-86 „/Път І-8 „Пазарджик-Пловдив”/ – Асеновград – Смолян” от км 0+640 до км 14+600</t>
  </si>
  <si>
    <t>АМ „Хемус“, участък от км 166+144 от идейния проект на НКСИП≡км 167+572 по техн. проект от 2020 г. (след пресичането  с път III-301) до км 189+344 от идейния проект на НКСИП≡км 190+771.67 по техн. проект от 2020 г. (след пресичането с път III-303) РМС 794/16.11.2021 г.</t>
  </si>
  <si>
    <t>АМ „Хемус“, участък от км 189+344 от идейния проект на НКСИП≡км 190+771,67 по техн. проект от 2020г. (след пресичането с път III-303) до км 222+000 от идейния проект на НКСИП≡км 223+426.75 по техн. проект от 2020г. (след пресичането с път I-5)</t>
  </si>
  <si>
    <t xml:space="preserve">АМ „Хемус“- Етап 3 - участък от км 299+000 до км 310+940 </t>
  </si>
  <si>
    <t xml:space="preserve">„Модернизация на път I-1 (E-79) „Видин - Ботевград“, участък от км 61+750 (километраж по съществуващ  път I-1)≡58+128.47 (километраж по проект) до км 102+060 (километраж по съществуващ път I-1)≡99+193 (километраж по проект) 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</si>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</sst>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95">
    <xf numFmtId="0" fontId="0" fillId="0" borderId="0" xfId="0"/>
    <xf numFmtId="49" fontId="3" fillId="0" borderId="2" xfId="0" applyNumberFormat="1" applyFont="1" applyBorder="1" applyAlignment="1">
      <alignment horizontal="left" vertical="center"/>
    </xf>
    <xf numFmtId="49" fontId="3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49" fontId="1" fillId="0" borderId="1" xfId="0" quotePrefix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3" fontId="5" fillId="0" borderId="1" xfId="0" applyNumberFormat="1" applyFont="1" applyFill="1" applyBorder="1" applyProtection="1">
      <protection locked="0"/>
    </xf>
    <xf numFmtId="3" fontId="5" fillId="0" borderId="2" xfId="0" applyNumberFormat="1" applyFont="1" applyFill="1" applyBorder="1" applyProtection="1"/>
    <xf numFmtId="3" fontId="5" fillId="0" borderId="1" xfId="0" applyNumberFormat="1" applyFont="1" applyFill="1" applyBorder="1" applyProtection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4" fillId="0" borderId="0" xfId="0" quotePrefix="1" applyNumberFormat="1" applyFont="1" applyFill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1" fillId="0" borderId="1" xfId="0" quotePrefix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3" fontId="8" fillId="0" borderId="1" xfId="0" applyNumberFormat="1" applyFont="1" applyFill="1" applyBorder="1" applyProtection="1"/>
    <xf numFmtId="0" fontId="9" fillId="0" borderId="0" xfId="0" applyFont="1"/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2" xfId="0" applyNumberFormat="1" applyFont="1" applyFill="1" applyBorder="1" applyProtection="1"/>
    <xf numFmtId="0" fontId="3" fillId="0" borderId="0" xfId="0" applyFont="1" applyFill="1"/>
    <xf numFmtId="3" fontId="10" fillId="2" borderId="1" xfId="0" applyNumberFormat="1" applyFont="1" applyFill="1" applyBorder="1" applyAlignment="1">
      <alignment vertical="center" wrapText="1"/>
    </xf>
    <xf numFmtId="3" fontId="11" fillId="2" borderId="1" xfId="1" applyNumberFormat="1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 applyProtection="1">
      <alignment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4" fillId="0" borderId="0" xfId="0" quotePrefix="1" applyNumberFormat="1" applyFont="1" applyAlignment="1" applyProtection="1">
      <alignment horizontal="right" vertical="center"/>
      <protection locked="0"/>
    </xf>
    <xf numFmtId="49" fontId="3" fillId="0" borderId="0" xfId="0" quotePrefix="1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NumberFormat="1" applyFont="1" applyAlignment="1" applyProtection="1">
      <alignment horizontal="center" vertical="center" wrapText="1"/>
      <protection locked="0"/>
    </xf>
    <xf numFmtId="49" fontId="1" fillId="0" borderId="5" xfId="0" applyNumberFormat="1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 applyProtection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 applyProtection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3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3" fontId="7" fillId="0" borderId="1" xfId="0" applyNumberFormat="1" applyFont="1" applyBorder="1" applyAlignment="1" applyProtection="1">
      <alignment vertical="center"/>
      <protection locked="0"/>
    </xf>
    <xf numFmtId="3" fontId="11" fillId="0" borderId="1" xfId="0" applyNumberFormat="1" applyFont="1" applyBorder="1" applyAlignment="1" applyProtection="1">
      <alignment vertical="center"/>
      <protection locked="0"/>
    </xf>
    <xf numFmtId="3" fontId="11" fillId="0" borderId="1" xfId="0" applyNumberFormat="1" applyFont="1" applyBorder="1" applyAlignment="1">
      <alignment vertical="center"/>
    </xf>
    <xf numFmtId="3" fontId="11" fillId="0" borderId="1" xfId="0" applyNumberFormat="1" applyFont="1" applyBorder="1" applyAlignment="1" applyProtection="1">
      <alignment vertical="center"/>
    </xf>
    <xf numFmtId="3" fontId="13" fillId="0" borderId="1" xfId="0" applyNumberFormat="1" applyFont="1" applyBorder="1" applyAlignment="1" applyProtection="1">
      <alignment vertical="center"/>
      <protection locked="0"/>
    </xf>
    <xf numFmtId="0" fontId="3" fillId="0" borderId="0" xfId="0" applyNumberFormat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84"/>
  <sheetViews>
    <sheetView tabSelected="1" zoomScaleNormal="100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N10" sqref="N10"/>
    </sheetView>
  </sheetViews>
  <sheetFormatPr defaultColWidth="9.140625" defaultRowHeight="15.75" x14ac:dyDescent="0.2"/>
  <cols>
    <col min="1" max="1" width="4.28515625" style="72" hidden="1" customWidth="1"/>
    <col min="2" max="2" width="4.28515625" style="45" customWidth="1"/>
    <col min="3" max="3" width="59.5703125" style="72" customWidth="1"/>
    <col min="4" max="4" width="15.7109375" style="72" customWidth="1"/>
    <col min="5" max="5" width="13" style="72" customWidth="1"/>
    <col min="6" max="6" width="12.7109375" style="72" customWidth="1"/>
    <col min="7" max="7" width="14.42578125" style="72" customWidth="1"/>
    <col min="8" max="16384" width="9.140625" style="72"/>
  </cols>
  <sheetData>
    <row r="1" spans="1:9" x14ac:dyDescent="0.2">
      <c r="A1" s="71">
        <v>1</v>
      </c>
      <c r="B1" s="42"/>
      <c r="G1" s="73" t="s">
        <v>27</v>
      </c>
    </row>
    <row r="2" spans="1:9" ht="37.5" customHeight="1" x14ac:dyDescent="0.2">
      <c r="A2" s="71">
        <v>1</v>
      </c>
      <c r="B2" s="42"/>
      <c r="C2" s="74" t="s">
        <v>73</v>
      </c>
      <c r="D2" s="74"/>
      <c r="E2" s="74"/>
      <c r="F2" s="74"/>
      <c r="G2" s="74"/>
      <c r="H2" s="75"/>
      <c r="I2" s="75"/>
    </row>
    <row r="3" spans="1:9" ht="15.75" customHeight="1" x14ac:dyDescent="0.2">
      <c r="A3" s="71">
        <v>1</v>
      </c>
      <c r="B3" s="42"/>
      <c r="C3" s="94" t="s">
        <v>80</v>
      </c>
      <c r="D3" s="94"/>
      <c r="E3" s="94"/>
      <c r="F3" s="94"/>
      <c r="G3" s="94"/>
      <c r="H3" s="76"/>
      <c r="I3" s="76"/>
    </row>
    <row r="4" spans="1:9" x14ac:dyDescent="0.2">
      <c r="A4" s="71"/>
      <c r="B4" s="42"/>
      <c r="C4" s="77"/>
      <c r="D4" s="77"/>
      <c r="E4" s="77"/>
      <c r="F4" s="77"/>
      <c r="G4" s="77"/>
      <c r="H4" s="77"/>
      <c r="I4" s="77"/>
    </row>
    <row r="5" spans="1:9" x14ac:dyDescent="0.2">
      <c r="A5" s="71">
        <v>1</v>
      </c>
      <c r="B5" s="42"/>
      <c r="C5" s="78"/>
      <c r="D5" s="78"/>
      <c r="E5" s="78"/>
      <c r="F5" s="78"/>
      <c r="G5" s="78" t="s">
        <v>23</v>
      </c>
    </row>
    <row r="6" spans="1:9" ht="21" customHeight="1" x14ac:dyDescent="0.2">
      <c r="A6" s="71">
        <v>1</v>
      </c>
      <c r="B6" s="47"/>
      <c r="C6" s="50" t="s">
        <v>28</v>
      </c>
      <c r="D6" s="79" t="s">
        <v>26</v>
      </c>
      <c r="E6" s="80" t="s">
        <v>32</v>
      </c>
      <c r="F6" s="80" t="s">
        <v>33</v>
      </c>
      <c r="G6" s="80" t="s">
        <v>3</v>
      </c>
    </row>
    <row r="7" spans="1:9" ht="81" customHeight="1" x14ac:dyDescent="0.2">
      <c r="A7" s="71">
        <v>1</v>
      </c>
      <c r="B7" s="48"/>
      <c r="C7" s="51"/>
      <c r="D7" s="81"/>
      <c r="E7" s="82"/>
      <c r="F7" s="82"/>
      <c r="G7" s="82"/>
    </row>
    <row r="8" spans="1:9" ht="67.150000000000006" customHeight="1" x14ac:dyDescent="0.2">
      <c r="A8" s="72">
        <v>1</v>
      </c>
      <c r="B8" s="49"/>
      <c r="C8" s="52"/>
      <c r="D8" s="83"/>
      <c r="E8" s="84"/>
      <c r="F8" s="84"/>
      <c r="G8" s="84"/>
    </row>
    <row r="9" spans="1:9" ht="15.75" customHeight="1" x14ac:dyDescent="0.2">
      <c r="A9" s="72">
        <v>1</v>
      </c>
      <c r="B9" s="46"/>
      <c r="C9" s="16"/>
      <c r="D9" s="16" t="s">
        <v>30</v>
      </c>
      <c r="E9" s="16" t="s">
        <v>31</v>
      </c>
      <c r="F9" s="16">
        <f t="shared" ref="F9:G9" si="0">E9+1</f>
        <v>3</v>
      </c>
      <c r="G9" s="16">
        <f t="shared" si="0"/>
        <v>4</v>
      </c>
    </row>
    <row r="10" spans="1:9" ht="15.75" customHeight="1" x14ac:dyDescent="0.2">
      <c r="A10" s="72">
        <v>1</v>
      </c>
      <c r="B10" s="46"/>
      <c r="C10" s="16"/>
      <c r="D10" s="16"/>
      <c r="E10" s="16"/>
      <c r="F10" s="16"/>
      <c r="G10" s="16"/>
    </row>
    <row r="11" spans="1:9" ht="15.75" customHeight="1" x14ac:dyDescent="0.2">
      <c r="A11" s="72">
        <v>1</v>
      </c>
      <c r="B11" s="46"/>
      <c r="C11" s="1" t="s">
        <v>58</v>
      </c>
      <c r="D11" s="85">
        <f t="shared" ref="D11:F11" si="1">D12+D13</f>
        <v>1185554301</v>
      </c>
      <c r="E11" s="85">
        <f t="shared" si="1"/>
        <v>204857701</v>
      </c>
      <c r="F11" s="85">
        <f t="shared" si="1"/>
        <v>980696600</v>
      </c>
      <c r="G11" s="85">
        <f>G12+G13</f>
        <v>0</v>
      </c>
    </row>
    <row r="12" spans="1:9" x14ac:dyDescent="0.2">
      <c r="A12" s="86">
        <f>IF(ABS(MAX(D12:G12))+ABS(MIN(D12:G12))=0,0,1)</f>
        <v>1</v>
      </c>
      <c r="B12" s="43"/>
      <c r="C12" s="87" t="s">
        <v>0</v>
      </c>
      <c r="D12" s="85">
        <v>1185554301</v>
      </c>
      <c r="E12" s="85">
        <v>204857701</v>
      </c>
      <c r="F12" s="85">
        <f>+D12-E12</f>
        <v>980696600</v>
      </c>
      <c r="G12" s="85">
        <f>D12-E12-F12</f>
        <v>0</v>
      </c>
    </row>
    <row r="13" spans="1:9" x14ac:dyDescent="0.2">
      <c r="A13" s="86">
        <f>IF(ABS(MAX(D13:G13))+ABS(MIN(D13:G13))=0,0,1)</f>
        <v>0</v>
      </c>
      <c r="B13" s="43"/>
      <c r="C13" s="87" t="s">
        <v>1</v>
      </c>
      <c r="D13" s="85"/>
      <c r="E13" s="85"/>
      <c r="F13" s="85"/>
      <c r="G13" s="85">
        <f>D13-E13-F13</f>
        <v>0</v>
      </c>
    </row>
    <row r="14" spans="1:9" x14ac:dyDescent="0.2">
      <c r="A14" s="86">
        <f>IF(ABS(MAX(D14:G14))+ABS(MIN(D14:G14))=0,0,1)</f>
        <v>1</v>
      </c>
      <c r="B14" s="43"/>
      <c r="C14" s="88" t="s">
        <v>29</v>
      </c>
      <c r="D14" s="89">
        <f>SUM(D15:D84)</f>
        <v>1142146583</v>
      </c>
      <c r="E14" s="89">
        <f t="shared" ref="E14:F14" si="2">SUM(E15:E84)</f>
        <v>199882218</v>
      </c>
      <c r="F14" s="89">
        <f t="shared" si="2"/>
        <v>942429038</v>
      </c>
      <c r="G14" s="89">
        <f>SUM(G15:G40)</f>
        <v>0</v>
      </c>
    </row>
    <row r="15" spans="1:9" ht="25.5" x14ac:dyDescent="0.2">
      <c r="A15" s="86">
        <f t="shared" ref="A15:A21" si="3">IF(ABS(MAX(D15:G15))+ABS(MIN(D15:G15))=0,0,1)</f>
        <v>1</v>
      </c>
      <c r="B15" s="44" t="s">
        <v>30</v>
      </c>
      <c r="C15" s="38" t="s">
        <v>83</v>
      </c>
      <c r="D15" s="90">
        <v>4999488</v>
      </c>
      <c r="E15" s="90">
        <v>1596783</v>
      </c>
      <c r="F15" s="90">
        <v>3402705</v>
      </c>
      <c r="G15" s="90">
        <f t="shared" ref="G15:G78" si="4">D15-E15-F15</f>
        <v>0</v>
      </c>
    </row>
    <row r="16" spans="1:9" ht="38.25" x14ac:dyDescent="0.2">
      <c r="A16" s="86">
        <f t="shared" si="3"/>
        <v>1</v>
      </c>
      <c r="B16" s="44" t="s">
        <v>31</v>
      </c>
      <c r="C16" s="38" t="s">
        <v>84</v>
      </c>
      <c r="D16" s="91">
        <v>28337806</v>
      </c>
      <c r="E16" s="91"/>
      <c r="F16" s="91">
        <v>28337806</v>
      </c>
      <c r="G16" s="91">
        <f t="shared" si="4"/>
        <v>0</v>
      </c>
    </row>
    <row r="17" spans="1:7" ht="25.5" x14ac:dyDescent="0.2">
      <c r="A17" s="86">
        <f t="shared" si="3"/>
        <v>1</v>
      </c>
      <c r="B17" s="44" t="s">
        <v>59</v>
      </c>
      <c r="C17" s="38" t="s">
        <v>85</v>
      </c>
      <c r="D17" s="90">
        <v>6481800</v>
      </c>
      <c r="E17" s="90"/>
      <c r="F17" s="90">
        <v>6481800</v>
      </c>
      <c r="G17" s="90">
        <f t="shared" si="4"/>
        <v>0</v>
      </c>
    </row>
    <row r="18" spans="1:7" ht="25.5" x14ac:dyDescent="0.2">
      <c r="A18" s="86">
        <f t="shared" si="3"/>
        <v>1</v>
      </c>
      <c r="B18" s="44" t="s">
        <v>60</v>
      </c>
      <c r="C18" s="38" t="s">
        <v>86</v>
      </c>
      <c r="D18" s="91">
        <v>4284403</v>
      </c>
      <c r="E18" s="91"/>
      <c r="F18" s="91">
        <v>4284403</v>
      </c>
      <c r="G18" s="91">
        <f t="shared" si="4"/>
        <v>0</v>
      </c>
    </row>
    <row r="19" spans="1:7" ht="38.25" x14ac:dyDescent="0.2">
      <c r="A19" s="86">
        <f t="shared" si="3"/>
        <v>1</v>
      </c>
      <c r="B19" s="44" t="s">
        <v>61</v>
      </c>
      <c r="C19" s="38" t="s">
        <v>87</v>
      </c>
      <c r="D19" s="90">
        <v>3547201</v>
      </c>
      <c r="E19" s="90"/>
      <c r="F19" s="90">
        <v>3547201</v>
      </c>
      <c r="G19" s="90">
        <f t="shared" si="4"/>
        <v>0</v>
      </c>
    </row>
    <row r="20" spans="1:7" ht="25.5" x14ac:dyDescent="0.2">
      <c r="A20" s="86">
        <f t="shared" si="3"/>
        <v>1</v>
      </c>
      <c r="B20" s="44" t="s">
        <v>62</v>
      </c>
      <c r="C20" s="38" t="s">
        <v>88</v>
      </c>
      <c r="D20" s="90">
        <v>2459160</v>
      </c>
      <c r="E20" s="90"/>
      <c r="F20" s="90">
        <v>2459160</v>
      </c>
      <c r="G20" s="90">
        <f t="shared" si="4"/>
        <v>0</v>
      </c>
    </row>
    <row r="21" spans="1:7" ht="25.5" x14ac:dyDescent="0.2">
      <c r="A21" s="86">
        <f t="shared" si="3"/>
        <v>1</v>
      </c>
      <c r="B21" s="44" t="s">
        <v>63</v>
      </c>
      <c r="C21" s="38" t="s">
        <v>89</v>
      </c>
      <c r="D21" s="90">
        <v>6470870</v>
      </c>
      <c r="E21" s="90"/>
      <c r="F21" s="90">
        <v>6470870</v>
      </c>
      <c r="G21" s="90">
        <f t="shared" si="4"/>
        <v>0</v>
      </c>
    </row>
    <row r="22" spans="1:7" ht="25.5" x14ac:dyDescent="0.2">
      <c r="A22" s="72">
        <v>1</v>
      </c>
      <c r="B22" s="44" t="s">
        <v>64</v>
      </c>
      <c r="C22" s="41" t="s">
        <v>90</v>
      </c>
      <c r="D22" s="92">
        <v>2459160</v>
      </c>
      <c r="E22" s="92"/>
      <c r="F22" s="92">
        <v>2459160</v>
      </c>
      <c r="G22" s="92">
        <f t="shared" si="4"/>
        <v>0</v>
      </c>
    </row>
    <row r="23" spans="1:7" x14ac:dyDescent="0.2">
      <c r="B23" s="44" t="s">
        <v>65</v>
      </c>
      <c r="C23" s="38" t="s">
        <v>91</v>
      </c>
      <c r="D23" s="91">
        <v>1515240</v>
      </c>
      <c r="E23" s="91"/>
      <c r="F23" s="91">
        <v>1515240</v>
      </c>
      <c r="G23" s="91">
        <f t="shared" si="4"/>
        <v>0</v>
      </c>
    </row>
    <row r="24" spans="1:7" ht="25.5" x14ac:dyDescent="0.2">
      <c r="B24" s="44" t="s">
        <v>66</v>
      </c>
      <c r="C24" s="38" t="s">
        <v>92</v>
      </c>
      <c r="D24" s="91">
        <v>11756880</v>
      </c>
      <c r="E24" s="91"/>
      <c r="F24" s="91">
        <v>11756880</v>
      </c>
      <c r="G24" s="91">
        <f t="shared" si="4"/>
        <v>0</v>
      </c>
    </row>
    <row r="25" spans="1:7" x14ac:dyDescent="0.2">
      <c r="B25" s="44" t="s">
        <v>67</v>
      </c>
      <c r="C25" s="38" t="s">
        <v>93</v>
      </c>
      <c r="D25" s="91">
        <v>1043280</v>
      </c>
      <c r="E25" s="91"/>
      <c r="F25" s="91">
        <v>1043280</v>
      </c>
      <c r="G25" s="91">
        <f t="shared" si="4"/>
        <v>0</v>
      </c>
    </row>
    <row r="26" spans="1:7" ht="25.5" x14ac:dyDescent="0.2">
      <c r="B26" s="44" t="s">
        <v>68</v>
      </c>
      <c r="C26" s="38" t="s">
        <v>94</v>
      </c>
      <c r="D26" s="91">
        <v>8149481</v>
      </c>
      <c r="E26" s="91"/>
      <c r="F26" s="91">
        <v>8149481</v>
      </c>
      <c r="G26" s="91">
        <f t="shared" si="4"/>
        <v>0</v>
      </c>
    </row>
    <row r="27" spans="1:7" ht="25.5" x14ac:dyDescent="0.2">
      <c r="B27" s="44" t="s">
        <v>69</v>
      </c>
      <c r="C27" s="38" t="s">
        <v>95</v>
      </c>
      <c r="D27" s="91">
        <v>6813911</v>
      </c>
      <c r="E27" s="91"/>
      <c r="F27" s="91">
        <v>6813911</v>
      </c>
      <c r="G27" s="91">
        <f t="shared" si="4"/>
        <v>0</v>
      </c>
    </row>
    <row r="28" spans="1:7" ht="25.5" x14ac:dyDescent="0.2">
      <c r="B28" s="44" t="s">
        <v>70</v>
      </c>
      <c r="C28" s="38" t="s">
        <v>96</v>
      </c>
      <c r="D28" s="91">
        <v>2189025</v>
      </c>
      <c r="E28" s="91"/>
      <c r="F28" s="91">
        <v>2189025</v>
      </c>
      <c r="G28" s="91">
        <f t="shared" si="4"/>
        <v>0</v>
      </c>
    </row>
    <row r="29" spans="1:7" x14ac:dyDescent="0.2">
      <c r="B29" s="44" t="s">
        <v>71</v>
      </c>
      <c r="C29" s="38" t="s">
        <v>97</v>
      </c>
      <c r="D29" s="91">
        <v>3158760</v>
      </c>
      <c r="E29" s="91"/>
      <c r="F29" s="91">
        <v>3158760</v>
      </c>
      <c r="G29" s="91">
        <f t="shared" si="4"/>
        <v>0</v>
      </c>
    </row>
    <row r="30" spans="1:7" ht="25.5" x14ac:dyDescent="0.2">
      <c r="B30" s="44" t="s">
        <v>81</v>
      </c>
      <c r="C30" s="38" t="s">
        <v>98</v>
      </c>
      <c r="D30" s="91">
        <v>10000000</v>
      </c>
      <c r="E30" s="91"/>
      <c r="F30" s="91">
        <v>10000000</v>
      </c>
      <c r="G30" s="91">
        <f t="shared" si="4"/>
        <v>0</v>
      </c>
    </row>
    <row r="31" spans="1:7" ht="25.5" x14ac:dyDescent="0.2">
      <c r="B31" s="44" t="s">
        <v>145</v>
      </c>
      <c r="C31" s="38" t="s">
        <v>99</v>
      </c>
      <c r="D31" s="91">
        <v>1033537</v>
      </c>
      <c r="E31" s="91"/>
      <c r="F31" s="91">
        <v>1033537</v>
      </c>
      <c r="G31" s="91">
        <f t="shared" si="4"/>
        <v>0</v>
      </c>
    </row>
    <row r="32" spans="1:7" ht="25.5" x14ac:dyDescent="0.2">
      <c r="B32" s="44" t="s">
        <v>146</v>
      </c>
      <c r="C32" s="38" t="s">
        <v>100</v>
      </c>
      <c r="D32" s="91">
        <v>8273231</v>
      </c>
      <c r="E32" s="91"/>
      <c r="F32" s="91">
        <v>8273231</v>
      </c>
      <c r="G32" s="91">
        <f t="shared" si="4"/>
        <v>0</v>
      </c>
    </row>
    <row r="33" spans="2:7" ht="25.5" x14ac:dyDescent="0.2">
      <c r="B33" s="44" t="s">
        <v>147</v>
      </c>
      <c r="C33" s="38" t="s">
        <v>101</v>
      </c>
      <c r="D33" s="91">
        <v>6408794</v>
      </c>
      <c r="E33" s="91"/>
      <c r="F33" s="91">
        <v>6408794</v>
      </c>
      <c r="G33" s="91">
        <f t="shared" si="4"/>
        <v>0</v>
      </c>
    </row>
    <row r="34" spans="2:7" ht="38.25" x14ac:dyDescent="0.2">
      <c r="B34" s="44" t="s">
        <v>148</v>
      </c>
      <c r="C34" s="38" t="s">
        <v>102</v>
      </c>
      <c r="D34" s="91">
        <v>3499302</v>
      </c>
      <c r="E34" s="91"/>
      <c r="F34" s="91">
        <v>3499302</v>
      </c>
      <c r="G34" s="91">
        <f t="shared" si="4"/>
        <v>0</v>
      </c>
    </row>
    <row r="35" spans="2:7" ht="25.5" x14ac:dyDescent="0.2">
      <c r="B35" s="44" t="s">
        <v>149</v>
      </c>
      <c r="C35" s="38" t="s">
        <v>103</v>
      </c>
      <c r="D35" s="91">
        <v>2532687</v>
      </c>
      <c r="E35" s="91"/>
      <c r="F35" s="91">
        <v>2532687</v>
      </c>
      <c r="G35" s="91">
        <f t="shared" si="4"/>
        <v>0</v>
      </c>
    </row>
    <row r="36" spans="2:7" ht="38.25" x14ac:dyDescent="0.2">
      <c r="B36" s="44" t="s">
        <v>150</v>
      </c>
      <c r="C36" s="38" t="s">
        <v>104</v>
      </c>
      <c r="D36" s="91">
        <v>4686820</v>
      </c>
      <c r="E36" s="91"/>
      <c r="F36" s="91">
        <v>4686820</v>
      </c>
      <c r="G36" s="91">
        <f t="shared" si="4"/>
        <v>0</v>
      </c>
    </row>
    <row r="37" spans="2:7" ht="25.5" x14ac:dyDescent="0.2">
      <c r="B37" s="44" t="s">
        <v>151</v>
      </c>
      <c r="C37" s="38" t="s">
        <v>105</v>
      </c>
      <c r="D37" s="91">
        <v>3234778</v>
      </c>
      <c r="E37" s="91"/>
      <c r="F37" s="91">
        <v>3234778</v>
      </c>
      <c r="G37" s="91">
        <f t="shared" si="4"/>
        <v>0</v>
      </c>
    </row>
    <row r="38" spans="2:7" ht="25.5" x14ac:dyDescent="0.2">
      <c r="B38" s="44" t="s">
        <v>152</v>
      </c>
      <c r="C38" s="38" t="s">
        <v>106</v>
      </c>
      <c r="D38" s="91">
        <v>4900000</v>
      </c>
      <c r="E38" s="91"/>
      <c r="F38" s="91">
        <v>4900000</v>
      </c>
      <c r="G38" s="91">
        <f t="shared" si="4"/>
        <v>0</v>
      </c>
    </row>
    <row r="39" spans="2:7" ht="25.5" x14ac:dyDescent="0.2">
      <c r="B39" s="44" t="s">
        <v>153</v>
      </c>
      <c r="C39" s="38" t="s">
        <v>107</v>
      </c>
      <c r="D39" s="91">
        <v>4857586</v>
      </c>
      <c r="E39" s="91"/>
      <c r="F39" s="91">
        <v>4857586</v>
      </c>
      <c r="G39" s="91">
        <f t="shared" si="4"/>
        <v>0</v>
      </c>
    </row>
    <row r="40" spans="2:7" ht="25.5" x14ac:dyDescent="0.2">
      <c r="B40" s="44" t="s">
        <v>154</v>
      </c>
      <c r="C40" s="38" t="s">
        <v>108</v>
      </c>
      <c r="D40" s="91">
        <v>2347617</v>
      </c>
      <c r="E40" s="91"/>
      <c r="F40" s="91">
        <v>2347617</v>
      </c>
      <c r="G40" s="91">
        <f t="shared" si="4"/>
        <v>0</v>
      </c>
    </row>
    <row r="41" spans="2:7" ht="25.5" x14ac:dyDescent="0.2">
      <c r="B41" s="44" t="s">
        <v>155</v>
      </c>
      <c r="C41" s="38" t="s">
        <v>109</v>
      </c>
      <c r="D41" s="91">
        <v>2697622</v>
      </c>
      <c r="E41" s="91"/>
      <c r="F41" s="91">
        <v>2697622</v>
      </c>
      <c r="G41" s="91">
        <f t="shared" si="4"/>
        <v>0</v>
      </c>
    </row>
    <row r="42" spans="2:7" ht="25.5" x14ac:dyDescent="0.2">
      <c r="B42" s="44" t="s">
        <v>156</v>
      </c>
      <c r="C42" s="38" t="s">
        <v>110</v>
      </c>
      <c r="D42" s="91">
        <v>20000000</v>
      </c>
      <c r="E42" s="91"/>
      <c r="F42" s="91">
        <v>20000000</v>
      </c>
      <c r="G42" s="91">
        <f t="shared" si="4"/>
        <v>0</v>
      </c>
    </row>
    <row r="43" spans="2:7" ht="51" x14ac:dyDescent="0.2">
      <c r="B43" s="44" t="s">
        <v>157</v>
      </c>
      <c r="C43" s="38" t="s">
        <v>111</v>
      </c>
      <c r="D43" s="91">
        <v>3600000</v>
      </c>
      <c r="E43" s="91"/>
      <c r="F43" s="91">
        <v>3600000</v>
      </c>
      <c r="G43" s="91">
        <f t="shared" si="4"/>
        <v>0</v>
      </c>
    </row>
    <row r="44" spans="2:7" ht="30.75" customHeight="1" x14ac:dyDescent="0.2">
      <c r="B44" s="44" t="s">
        <v>158</v>
      </c>
      <c r="C44" s="38" t="s">
        <v>112</v>
      </c>
      <c r="D44" s="91">
        <v>3021240</v>
      </c>
      <c r="E44" s="91">
        <v>3021240</v>
      </c>
      <c r="F44" s="91">
        <v>0</v>
      </c>
      <c r="G44" s="91">
        <f t="shared" si="4"/>
        <v>0</v>
      </c>
    </row>
    <row r="45" spans="2:7" ht="44.25" customHeight="1" x14ac:dyDescent="0.2">
      <c r="B45" s="44" t="s">
        <v>159</v>
      </c>
      <c r="C45" s="38" t="s">
        <v>113</v>
      </c>
      <c r="D45" s="91">
        <v>1200000</v>
      </c>
      <c r="E45" s="91"/>
      <c r="F45" s="91">
        <v>1200000</v>
      </c>
      <c r="G45" s="91">
        <f t="shared" si="4"/>
        <v>0</v>
      </c>
    </row>
    <row r="46" spans="2:7" ht="25.5" x14ac:dyDescent="0.2">
      <c r="B46" s="44" t="s">
        <v>160</v>
      </c>
      <c r="C46" s="38" t="s">
        <v>114</v>
      </c>
      <c r="D46" s="91">
        <v>1794780</v>
      </c>
      <c r="E46" s="91"/>
      <c r="F46" s="91">
        <v>1794780</v>
      </c>
      <c r="G46" s="91">
        <f t="shared" si="4"/>
        <v>0</v>
      </c>
    </row>
    <row r="47" spans="2:7" ht="38.25" x14ac:dyDescent="0.2">
      <c r="B47" s="44" t="s">
        <v>161</v>
      </c>
      <c r="C47" s="38" t="s">
        <v>115</v>
      </c>
      <c r="D47" s="91">
        <v>5400000</v>
      </c>
      <c r="E47" s="91"/>
      <c r="F47" s="91">
        <v>5400000</v>
      </c>
      <c r="G47" s="91">
        <f t="shared" si="4"/>
        <v>0</v>
      </c>
    </row>
    <row r="48" spans="2:7" ht="38.25" x14ac:dyDescent="0.2">
      <c r="B48" s="44" t="s">
        <v>162</v>
      </c>
      <c r="C48" s="38" t="s">
        <v>116</v>
      </c>
      <c r="D48" s="91">
        <v>3600000</v>
      </c>
      <c r="E48" s="91"/>
      <c r="F48" s="91">
        <v>3600000</v>
      </c>
      <c r="G48" s="91">
        <f t="shared" si="4"/>
        <v>0</v>
      </c>
    </row>
    <row r="49" spans="2:7" ht="25.5" x14ac:dyDescent="0.2">
      <c r="B49" s="44" t="s">
        <v>163</v>
      </c>
      <c r="C49" s="38" t="s">
        <v>117</v>
      </c>
      <c r="D49" s="91">
        <v>1680000</v>
      </c>
      <c r="E49" s="91"/>
      <c r="F49" s="91">
        <v>1680000</v>
      </c>
      <c r="G49" s="91">
        <f t="shared" si="4"/>
        <v>0</v>
      </c>
    </row>
    <row r="50" spans="2:7" ht="51" x14ac:dyDescent="0.2">
      <c r="B50" s="44" t="s">
        <v>164</v>
      </c>
      <c r="C50" s="38" t="s">
        <v>118</v>
      </c>
      <c r="D50" s="91">
        <v>1800000</v>
      </c>
      <c r="E50" s="91">
        <v>2446</v>
      </c>
      <c r="F50" s="91">
        <v>1797554</v>
      </c>
      <c r="G50" s="91">
        <f t="shared" si="4"/>
        <v>0</v>
      </c>
    </row>
    <row r="51" spans="2:7" x14ac:dyDescent="0.2">
      <c r="B51" s="44" t="s">
        <v>165</v>
      </c>
      <c r="C51" s="38" t="s">
        <v>119</v>
      </c>
      <c r="D51" s="91">
        <v>2740153</v>
      </c>
      <c r="E51" s="91">
        <v>2729999</v>
      </c>
      <c r="F51" s="91">
        <v>10154</v>
      </c>
      <c r="G51" s="91">
        <f t="shared" si="4"/>
        <v>0</v>
      </c>
    </row>
    <row r="52" spans="2:7" ht="178.5" x14ac:dyDescent="0.2">
      <c r="B52" s="44" t="s">
        <v>166</v>
      </c>
      <c r="C52" s="38" t="s">
        <v>120</v>
      </c>
      <c r="D52" s="91">
        <v>41029883</v>
      </c>
      <c r="E52" s="91">
        <v>34661517</v>
      </c>
      <c r="F52" s="91">
        <v>6368366</v>
      </c>
      <c r="G52" s="91">
        <f t="shared" si="4"/>
        <v>0</v>
      </c>
    </row>
    <row r="53" spans="2:7" ht="51" x14ac:dyDescent="0.2">
      <c r="B53" s="44" t="s">
        <v>167</v>
      </c>
      <c r="C53" s="38" t="s">
        <v>121</v>
      </c>
      <c r="D53" s="91">
        <v>1412147</v>
      </c>
      <c r="E53" s="91">
        <v>1412147</v>
      </c>
      <c r="F53" s="91">
        <v>0</v>
      </c>
      <c r="G53" s="91">
        <f t="shared" si="4"/>
        <v>0</v>
      </c>
    </row>
    <row r="54" spans="2:7" x14ac:dyDescent="0.2">
      <c r="B54" s="44" t="s">
        <v>168</v>
      </c>
      <c r="C54" s="38" t="s">
        <v>122</v>
      </c>
      <c r="D54" s="91">
        <v>6387048</v>
      </c>
      <c r="E54" s="91"/>
      <c r="F54" s="91">
        <v>6387048</v>
      </c>
      <c r="G54" s="91">
        <f t="shared" si="4"/>
        <v>0</v>
      </c>
    </row>
    <row r="55" spans="2:7" ht="38.25" x14ac:dyDescent="0.2">
      <c r="B55" s="44" t="s">
        <v>169</v>
      </c>
      <c r="C55" s="38" t="s">
        <v>123</v>
      </c>
      <c r="D55" s="91">
        <v>17231982</v>
      </c>
      <c r="E55" s="91"/>
      <c r="F55" s="91">
        <v>17231982</v>
      </c>
      <c r="G55" s="91">
        <f t="shared" si="4"/>
        <v>0</v>
      </c>
    </row>
    <row r="56" spans="2:7" ht="38.25" x14ac:dyDescent="0.2">
      <c r="B56" s="44" t="s">
        <v>170</v>
      </c>
      <c r="C56" s="38" t="s">
        <v>124</v>
      </c>
      <c r="D56" s="91">
        <v>85150885</v>
      </c>
      <c r="E56" s="91">
        <v>84370041</v>
      </c>
      <c r="F56" s="91">
        <v>780844</v>
      </c>
      <c r="G56" s="91">
        <f t="shared" si="4"/>
        <v>0</v>
      </c>
    </row>
    <row r="57" spans="2:7" ht="51" x14ac:dyDescent="0.2">
      <c r="B57" s="44" t="s">
        <v>171</v>
      </c>
      <c r="C57" s="38" t="s">
        <v>125</v>
      </c>
      <c r="D57" s="91">
        <v>568811</v>
      </c>
      <c r="E57" s="91"/>
      <c r="F57" s="91">
        <v>568811</v>
      </c>
      <c r="G57" s="91">
        <f t="shared" si="4"/>
        <v>0</v>
      </c>
    </row>
    <row r="58" spans="2:7" ht="25.5" x14ac:dyDescent="0.2">
      <c r="B58" s="44" t="s">
        <v>172</v>
      </c>
      <c r="C58" s="38" t="s">
        <v>126</v>
      </c>
      <c r="D58" s="91">
        <v>1812367</v>
      </c>
      <c r="E58" s="91">
        <v>398496</v>
      </c>
      <c r="F58" s="91">
        <v>1413871</v>
      </c>
      <c r="G58" s="91">
        <f t="shared" si="4"/>
        <v>0</v>
      </c>
    </row>
    <row r="59" spans="2:7" ht="25.5" x14ac:dyDescent="0.2">
      <c r="B59" s="44" t="s">
        <v>173</v>
      </c>
      <c r="C59" s="38" t="s">
        <v>127</v>
      </c>
      <c r="D59" s="91">
        <v>5449914</v>
      </c>
      <c r="E59" s="91">
        <v>236160</v>
      </c>
      <c r="F59" s="91">
        <v>5213754</v>
      </c>
      <c r="G59" s="91">
        <f t="shared" si="4"/>
        <v>0</v>
      </c>
    </row>
    <row r="60" spans="2:7" ht="25.5" x14ac:dyDescent="0.2">
      <c r="B60" s="44" t="s">
        <v>174</v>
      </c>
      <c r="C60" s="38" t="s">
        <v>128</v>
      </c>
      <c r="D60" s="91">
        <v>40916052</v>
      </c>
      <c r="E60" s="91">
        <v>15445959</v>
      </c>
      <c r="F60" s="91">
        <v>25470093</v>
      </c>
      <c r="G60" s="91">
        <f t="shared" si="4"/>
        <v>0</v>
      </c>
    </row>
    <row r="61" spans="2:7" ht="25.5" x14ac:dyDescent="0.2">
      <c r="B61" s="44" t="s">
        <v>175</v>
      </c>
      <c r="C61" s="38" t="s">
        <v>129</v>
      </c>
      <c r="D61" s="91">
        <v>6405102</v>
      </c>
      <c r="E61" s="91"/>
      <c r="F61" s="91">
        <v>6405102</v>
      </c>
      <c r="G61" s="91">
        <f t="shared" si="4"/>
        <v>0</v>
      </c>
    </row>
    <row r="62" spans="2:7" ht="25.5" x14ac:dyDescent="0.2">
      <c r="B62" s="44" t="s">
        <v>176</v>
      </c>
      <c r="C62" s="38" t="s">
        <v>130</v>
      </c>
      <c r="D62" s="91">
        <v>7426472</v>
      </c>
      <c r="E62" s="91">
        <v>7426471</v>
      </c>
      <c r="F62" s="91">
        <v>0</v>
      </c>
      <c r="G62" s="91">
        <v>0</v>
      </c>
    </row>
    <row r="63" spans="2:7" ht="25.5" x14ac:dyDescent="0.2">
      <c r="B63" s="44" t="s">
        <v>177</v>
      </c>
      <c r="C63" s="38" t="s">
        <v>131</v>
      </c>
      <c r="D63" s="91">
        <v>3875996</v>
      </c>
      <c r="E63" s="91">
        <v>1941131</v>
      </c>
      <c r="F63" s="91">
        <v>1934865</v>
      </c>
      <c r="G63" s="91">
        <f t="shared" si="4"/>
        <v>0</v>
      </c>
    </row>
    <row r="64" spans="2:7" ht="25.5" x14ac:dyDescent="0.2">
      <c r="B64" s="44" t="s">
        <v>178</v>
      </c>
      <c r="C64" s="38" t="s">
        <v>132</v>
      </c>
      <c r="D64" s="91">
        <v>2500000</v>
      </c>
      <c r="E64" s="91"/>
      <c r="F64" s="91">
        <v>2500000</v>
      </c>
      <c r="G64" s="91">
        <f t="shared" si="4"/>
        <v>0</v>
      </c>
    </row>
    <row r="65" spans="1:7" ht="38.25" x14ac:dyDescent="0.2">
      <c r="B65" s="44" t="s">
        <v>179</v>
      </c>
      <c r="C65" s="38" t="s">
        <v>133</v>
      </c>
      <c r="D65" s="91">
        <v>4024914</v>
      </c>
      <c r="E65" s="91"/>
      <c r="F65" s="91">
        <v>4024914</v>
      </c>
      <c r="G65" s="91">
        <f t="shared" si="4"/>
        <v>0</v>
      </c>
    </row>
    <row r="66" spans="1:7" ht="25.5" x14ac:dyDescent="0.2">
      <c r="B66" s="44" t="s">
        <v>180</v>
      </c>
      <c r="C66" s="38" t="s">
        <v>134</v>
      </c>
      <c r="D66" s="91">
        <v>39445645</v>
      </c>
      <c r="E66" s="91">
        <v>4604780</v>
      </c>
      <c r="F66" s="91">
        <v>34840865</v>
      </c>
      <c r="G66" s="91">
        <f t="shared" si="4"/>
        <v>0</v>
      </c>
    </row>
    <row r="67" spans="1:7" ht="51" x14ac:dyDescent="0.2">
      <c r="B67" s="44" t="s">
        <v>181</v>
      </c>
      <c r="C67" s="38" t="s">
        <v>135</v>
      </c>
      <c r="D67" s="91">
        <v>1029592</v>
      </c>
      <c r="E67" s="91"/>
      <c r="F67" s="91">
        <v>1029592</v>
      </c>
      <c r="G67" s="91">
        <f t="shared" si="4"/>
        <v>0</v>
      </c>
    </row>
    <row r="68" spans="1:7" ht="89.25" x14ac:dyDescent="0.2">
      <c r="B68" s="44" t="s">
        <v>182</v>
      </c>
      <c r="C68" s="38" t="s">
        <v>136</v>
      </c>
      <c r="D68" s="91">
        <v>3807986</v>
      </c>
      <c r="E68" s="91"/>
      <c r="F68" s="91">
        <v>3807986</v>
      </c>
      <c r="G68" s="91">
        <f t="shared" si="4"/>
        <v>0</v>
      </c>
    </row>
    <row r="69" spans="1:7" ht="25.5" x14ac:dyDescent="0.2">
      <c r="B69" s="44" t="s">
        <v>183</v>
      </c>
      <c r="C69" s="38" t="s">
        <v>137</v>
      </c>
      <c r="D69" s="91">
        <v>81903039</v>
      </c>
      <c r="E69" s="91"/>
      <c r="F69" s="91">
        <v>81903039</v>
      </c>
      <c r="G69" s="91">
        <f t="shared" si="4"/>
        <v>0</v>
      </c>
    </row>
    <row r="70" spans="1:7" x14ac:dyDescent="0.2">
      <c r="B70" s="44" t="s">
        <v>184</v>
      </c>
      <c r="C70" s="38" t="s">
        <v>138</v>
      </c>
      <c r="D70" s="91">
        <v>26078032</v>
      </c>
      <c r="E70" s="91">
        <v>25413285</v>
      </c>
      <c r="F70" s="91">
        <v>664747</v>
      </c>
      <c r="G70" s="91">
        <f t="shared" si="4"/>
        <v>0</v>
      </c>
    </row>
    <row r="71" spans="1:7" x14ac:dyDescent="0.2">
      <c r="B71" s="44" t="s">
        <v>185</v>
      </c>
      <c r="C71" s="38" t="s">
        <v>139</v>
      </c>
      <c r="D71" s="91">
        <v>112392480</v>
      </c>
      <c r="E71" s="91"/>
      <c r="F71" s="91">
        <v>112392480</v>
      </c>
      <c r="G71" s="91">
        <f t="shared" si="4"/>
        <v>0</v>
      </c>
    </row>
    <row r="72" spans="1:7" ht="51" x14ac:dyDescent="0.2">
      <c r="B72" s="44" t="s">
        <v>186</v>
      </c>
      <c r="C72" s="38" t="s">
        <v>140</v>
      </c>
      <c r="D72" s="91">
        <v>1190784</v>
      </c>
      <c r="E72" s="91">
        <v>297696</v>
      </c>
      <c r="F72" s="91">
        <v>893088</v>
      </c>
      <c r="G72" s="91">
        <f t="shared" si="4"/>
        <v>0</v>
      </c>
    </row>
    <row r="73" spans="1:7" ht="51" x14ac:dyDescent="0.2">
      <c r="B73" s="44" t="s">
        <v>187</v>
      </c>
      <c r="C73" s="38" t="s">
        <v>111</v>
      </c>
      <c r="D73" s="91">
        <v>1867999</v>
      </c>
      <c r="E73" s="91"/>
      <c r="F73" s="91">
        <v>1867999</v>
      </c>
      <c r="G73" s="91">
        <f t="shared" si="4"/>
        <v>0</v>
      </c>
    </row>
    <row r="74" spans="1:7" ht="51" x14ac:dyDescent="0.2">
      <c r="B74" s="44" t="s">
        <v>188</v>
      </c>
      <c r="C74" s="38" t="s">
        <v>141</v>
      </c>
      <c r="D74" s="91">
        <v>2487169</v>
      </c>
      <c r="E74" s="91">
        <v>3092639</v>
      </c>
      <c r="F74" s="91">
        <v>-605470</v>
      </c>
      <c r="G74" s="91">
        <f t="shared" si="4"/>
        <v>0</v>
      </c>
    </row>
    <row r="75" spans="1:7" ht="51" x14ac:dyDescent="0.2">
      <c r="B75" s="44" t="s">
        <v>189</v>
      </c>
      <c r="C75" s="38" t="s">
        <v>142</v>
      </c>
      <c r="D75" s="91">
        <v>2732336</v>
      </c>
      <c r="E75" s="91"/>
      <c r="F75" s="91">
        <v>2732336</v>
      </c>
      <c r="G75" s="91">
        <f t="shared" si="4"/>
        <v>0</v>
      </c>
    </row>
    <row r="76" spans="1:7" ht="22.5" customHeight="1" x14ac:dyDescent="0.2">
      <c r="B76" s="44" t="s">
        <v>190</v>
      </c>
      <c r="C76" s="38" t="s">
        <v>143</v>
      </c>
      <c r="D76" s="91">
        <v>700000</v>
      </c>
      <c r="E76" s="91"/>
      <c r="F76" s="91">
        <v>700000</v>
      </c>
      <c r="G76" s="91">
        <f t="shared" si="4"/>
        <v>0</v>
      </c>
    </row>
    <row r="77" spans="1:7" ht="51" x14ac:dyDescent="0.2">
      <c r="B77" s="44" t="s">
        <v>191</v>
      </c>
      <c r="C77" s="38" t="s">
        <v>144</v>
      </c>
      <c r="D77" s="91">
        <v>1000000</v>
      </c>
      <c r="E77" s="91"/>
      <c r="F77" s="91">
        <v>1000000</v>
      </c>
      <c r="G77" s="91">
        <f t="shared" si="4"/>
        <v>0</v>
      </c>
    </row>
    <row r="78" spans="1:7" ht="32.25" customHeight="1" x14ac:dyDescent="0.2">
      <c r="A78" s="86">
        <f>IF(ABS(MAX(D78:G78))+ABS(MIN(D78:G78))=0,0,1)</f>
        <v>1</v>
      </c>
      <c r="B78" s="44" t="s">
        <v>192</v>
      </c>
      <c r="C78" s="37" t="s">
        <v>74</v>
      </c>
      <c r="D78" s="35">
        <f>9811553</f>
        <v>9811553</v>
      </c>
      <c r="E78" s="40">
        <v>3174650</v>
      </c>
      <c r="F78" s="39">
        <f>+D78-E78+2000000</f>
        <v>8636903</v>
      </c>
      <c r="G78" s="91">
        <f t="shared" si="4"/>
        <v>-2000000</v>
      </c>
    </row>
    <row r="79" spans="1:7" ht="28.5" customHeight="1" x14ac:dyDescent="0.2">
      <c r="A79" s="86"/>
      <c r="B79" s="44" t="s">
        <v>193</v>
      </c>
      <c r="C79" s="37" t="s">
        <v>82</v>
      </c>
      <c r="D79" s="35">
        <v>2000000</v>
      </c>
      <c r="E79" s="40">
        <v>0</v>
      </c>
      <c r="F79" s="39">
        <v>0</v>
      </c>
      <c r="G79" s="91">
        <f t="shared" ref="G79:G84" si="5">D79-E79-F79</f>
        <v>2000000</v>
      </c>
    </row>
    <row r="80" spans="1:7" x14ac:dyDescent="0.2">
      <c r="A80" s="86">
        <f>IF(ABS(MAX(D80:G80))+ABS(MIN(D80:G80))=0,0,1)</f>
        <v>1</v>
      </c>
      <c r="B80" s="44" t="s">
        <v>194</v>
      </c>
      <c r="C80" s="38" t="s">
        <v>75</v>
      </c>
      <c r="D80" s="36">
        <v>3636304</v>
      </c>
      <c r="E80" s="90">
        <v>3387195</v>
      </c>
      <c r="F80" s="39">
        <f t="shared" ref="F80:F84" si="6">+D80-E80</f>
        <v>249109</v>
      </c>
      <c r="G80" s="93">
        <f t="shared" si="5"/>
        <v>0</v>
      </c>
    </row>
    <row r="81" spans="1:7" x14ac:dyDescent="0.2">
      <c r="A81" s="86"/>
      <c r="B81" s="44" t="s">
        <v>195</v>
      </c>
      <c r="C81" s="38" t="s">
        <v>76</v>
      </c>
      <c r="D81" s="90">
        <v>213117465</v>
      </c>
      <c r="E81" s="90">
        <v>684357</v>
      </c>
      <c r="F81" s="39">
        <f t="shared" si="6"/>
        <v>212433108</v>
      </c>
      <c r="G81" s="90">
        <f t="shared" si="5"/>
        <v>0</v>
      </c>
    </row>
    <row r="82" spans="1:7" x14ac:dyDescent="0.2">
      <c r="A82" s="86">
        <f>IF(ABS(MAX(D82:G82))+ABS(MIN(D82:G82))=0,0,1)</f>
        <v>1</v>
      </c>
      <c r="B82" s="44" t="s">
        <v>196</v>
      </c>
      <c r="C82" s="38" t="s">
        <v>78</v>
      </c>
      <c r="D82" s="90">
        <v>209619600</v>
      </c>
      <c r="E82" s="90"/>
      <c r="F82" s="39">
        <f t="shared" si="6"/>
        <v>209619600</v>
      </c>
      <c r="G82" s="90">
        <f t="shared" si="5"/>
        <v>0</v>
      </c>
    </row>
    <row r="83" spans="1:7" x14ac:dyDescent="0.2">
      <c r="A83" s="86">
        <f>IF(ABS(MAX(D83:G83))+ABS(MIN(D83:G83))=0,0,1)</f>
        <v>1</v>
      </c>
      <c r="B83" s="44" t="s">
        <v>197</v>
      </c>
      <c r="C83" s="38" t="s">
        <v>77</v>
      </c>
      <c r="D83" s="90">
        <v>817663</v>
      </c>
      <c r="E83" s="90">
        <v>982337</v>
      </c>
      <c r="F83" s="39"/>
      <c r="G83" s="90">
        <v>0</v>
      </c>
    </row>
    <row r="84" spans="1:7" x14ac:dyDescent="0.2">
      <c r="A84" s="86">
        <f>IF(ABS(MAX(D84:G84))+ABS(MIN(D84:G84))=0,0,1)</f>
        <v>1</v>
      </c>
      <c r="B84" s="44" t="s">
        <v>198</v>
      </c>
      <c r="C84" s="38" t="s">
        <v>79</v>
      </c>
      <c r="D84" s="90">
        <v>11342751</v>
      </c>
      <c r="E84" s="90">
        <v>5002889</v>
      </c>
      <c r="F84" s="39">
        <f t="shared" si="6"/>
        <v>6339862</v>
      </c>
      <c r="G84" s="90">
        <f t="shared" si="5"/>
        <v>0</v>
      </c>
    </row>
  </sheetData>
  <mergeCells count="8">
    <mergeCell ref="B6:B8"/>
    <mergeCell ref="C2:G2"/>
    <mergeCell ref="C6:C8"/>
    <mergeCell ref="D6:D8"/>
    <mergeCell ref="E6:E8"/>
    <mergeCell ref="F6:F8"/>
    <mergeCell ref="G6:G8"/>
    <mergeCell ref="C3:G3"/>
  </mergeCells>
  <phoneticPr fontId="2" type="noConversion"/>
  <printOptions horizontalCentered="1"/>
  <pageMargins left="0" right="0" top="0.78740157480314965" bottom="0.59055118110236227" header="0.31496062992125984" footer="0.51181102362204722"/>
  <pageSetup paperSize="9" scale="75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xSplit="4" ySplit="9" topLeftCell="E25" activePane="bottomRight" state="frozen"/>
      <selection pane="topRight" activeCell="D1" sqref="D1"/>
      <selection pane="bottomLeft" activeCell="A12" sqref="A12"/>
      <selection pane="bottomRight" activeCell="D14" sqref="D14"/>
    </sheetView>
  </sheetViews>
  <sheetFormatPr defaultColWidth="9.140625" defaultRowHeight="15.75" x14ac:dyDescent="0.25"/>
  <cols>
    <col min="1" max="1" width="3.7109375" style="3" hidden="1" customWidth="1"/>
    <col min="2" max="2" width="4.5703125" style="3" customWidth="1"/>
    <col min="3" max="3" width="7.5703125" style="4" customWidth="1"/>
    <col min="4" max="4" width="67.42578125" style="3" customWidth="1"/>
    <col min="5" max="6" width="12.28515625" style="3" customWidth="1"/>
    <col min="7" max="8" width="11.7109375" style="3" customWidth="1"/>
    <col min="9" max="16384" width="9.140625" style="3"/>
  </cols>
  <sheetData>
    <row r="1" spans="1:8" x14ac:dyDescent="0.25">
      <c r="A1" s="3">
        <v>1</v>
      </c>
      <c r="C1" s="2"/>
      <c r="H1" s="19" t="s">
        <v>27</v>
      </c>
    </row>
    <row r="2" spans="1:8" ht="39.75" customHeight="1" x14ac:dyDescent="0.25">
      <c r="A2" s="3">
        <v>1</v>
      </c>
      <c r="C2" s="59" t="s">
        <v>57</v>
      </c>
      <c r="D2" s="60"/>
      <c r="E2" s="60"/>
      <c r="F2" s="60"/>
      <c r="G2" s="60"/>
      <c r="H2" s="60"/>
    </row>
    <row r="3" spans="1:8" x14ac:dyDescent="0.25">
      <c r="A3" s="3">
        <v>1</v>
      </c>
      <c r="C3" s="61" t="s">
        <v>72</v>
      </c>
      <c r="D3" s="61"/>
      <c r="E3" s="61"/>
      <c r="F3" s="61"/>
      <c r="G3" s="61"/>
      <c r="H3" s="61"/>
    </row>
    <row r="4" spans="1:8" x14ac:dyDescent="0.25">
      <c r="C4" s="18"/>
      <c r="D4" s="18"/>
      <c r="E4" s="18"/>
      <c r="F4" s="21"/>
      <c r="G4" s="18"/>
      <c r="H4" s="18"/>
    </row>
    <row r="5" spans="1:8" x14ac:dyDescent="0.25">
      <c r="A5" s="3">
        <v>1</v>
      </c>
      <c r="C5" s="15"/>
      <c r="D5" s="15"/>
      <c r="E5" s="15"/>
      <c r="F5" s="15"/>
      <c r="G5" s="15"/>
      <c r="H5" s="14" t="s">
        <v>23</v>
      </c>
    </row>
    <row r="6" spans="1:8" x14ac:dyDescent="0.25">
      <c r="A6" s="3">
        <v>1</v>
      </c>
      <c r="B6" s="56"/>
      <c r="C6" s="56"/>
      <c r="D6" s="62" t="s">
        <v>4</v>
      </c>
      <c r="E6" s="65" t="s">
        <v>2</v>
      </c>
      <c r="F6" s="53" t="s">
        <v>32</v>
      </c>
      <c r="G6" s="68" t="s">
        <v>33</v>
      </c>
      <c r="H6" s="68" t="s">
        <v>3</v>
      </c>
    </row>
    <row r="7" spans="1:8" x14ac:dyDescent="0.25">
      <c r="A7" s="3">
        <v>1</v>
      </c>
      <c r="B7" s="57"/>
      <c r="C7" s="57"/>
      <c r="D7" s="63"/>
      <c r="E7" s="66"/>
      <c r="F7" s="54"/>
      <c r="G7" s="69"/>
      <c r="H7" s="69"/>
    </row>
    <row r="8" spans="1:8" ht="120.75" customHeight="1" x14ac:dyDescent="0.25">
      <c r="A8" s="3">
        <v>1</v>
      </c>
      <c r="B8" s="58"/>
      <c r="C8" s="58"/>
      <c r="D8" s="64"/>
      <c r="E8" s="67"/>
      <c r="F8" s="55"/>
      <c r="G8" s="70"/>
      <c r="H8" s="70"/>
    </row>
    <row r="9" spans="1:8" x14ac:dyDescent="0.25">
      <c r="A9" s="3">
        <v>1</v>
      </c>
      <c r="B9" s="17"/>
      <c r="C9" s="17"/>
      <c r="D9" s="17"/>
      <c r="E9" s="17">
        <f t="shared" ref="E9" si="0">D9+1</f>
        <v>1</v>
      </c>
      <c r="F9" s="20"/>
      <c r="G9" s="17">
        <f t="shared" ref="G9" si="1">E9+1</f>
        <v>2</v>
      </c>
      <c r="H9" s="17">
        <f t="shared" ref="H9" si="2">G9+1</f>
        <v>3</v>
      </c>
    </row>
    <row r="10" spans="1:8" x14ac:dyDescent="0.25">
      <c r="A10" s="13">
        <v>1</v>
      </c>
      <c r="B10" s="5"/>
      <c r="C10" s="5"/>
      <c r="D10" s="6"/>
      <c r="E10" s="11"/>
      <c r="F10" s="11"/>
      <c r="G10" s="11"/>
      <c r="H10" s="11"/>
    </row>
    <row r="11" spans="1:8" s="34" customFormat="1" x14ac:dyDescent="0.25">
      <c r="A11" s="30">
        <v>1</v>
      </c>
      <c r="B11" s="31"/>
      <c r="C11" s="31"/>
      <c r="D11" s="32" t="s">
        <v>24</v>
      </c>
      <c r="E11" s="33">
        <f>E12+E17+E20+E22+E25+E27+E29</f>
        <v>628311300</v>
      </c>
      <c r="F11" s="33">
        <f t="shared" ref="F11:G11" si="3">F12+F17+F20+F22+F25+F27+F29</f>
        <v>0</v>
      </c>
      <c r="G11" s="33">
        <f t="shared" si="3"/>
        <v>0</v>
      </c>
      <c r="H11" s="33">
        <f>H12+H17+H20+H22+H25+H27+H29</f>
        <v>0</v>
      </c>
    </row>
    <row r="12" spans="1:8" x14ac:dyDescent="0.25">
      <c r="A12" s="13">
        <f t="shared" ref="A12:A26" si="4">IF(ABS(MAX(E12:H12))+ABS(MIN(E12:H12))=0,0,1)</f>
        <v>1</v>
      </c>
      <c r="B12" s="8"/>
      <c r="C12" s="8" t="s">
        <v>5</v>
      </c>
      <c r="D12" s="27" t="s">
        <v>6</v>
      </c>
      <c r="E12" s="29">
        <f>SUBTOTAL(9,E13:E16)</f>
        <v>140000000</v>
      </c>
      <c r="F12" s="29">
        <f t="shared" ref="F12:G12" si="5">SUBTOTAL(9,F13:F16)</f>
        <v>0</v>
      </c>
      <c r="G12" s="29">
        <f t="shared" si="5"/>
        <v>0</v>
      </c>
      <c r="H12" s="29">
        <f>SUBTOTAL(9,H13:H16)</f>
        <v>0</v>
      </c>
    </row>
    <row r="13" spans="1:8" x14ac:dyDescent="0.25">
      <c r="A13" s="13">
        <f t="shared" si="4"/>
        <v>1</v>
      </c>
      <c r="B13" s="8"/>
      <c r="C13" s="8" t="s">
        <v>7</v>
      </c>
      <c r="D13" s="7" t="s">
        <v>25</v>
      </c>
      <c r="E13" s="12">
        <v>35000000</v>
      </c>
      <c r="F13" s="12"/>
      <c r="G13" s="10"/>
      <c r="H13" s="10"/>
    </row>
    <row r="14" spans="1:8" ht="47.25" x14ac:dyDescent="0.25">
      <c r="A14" s="13">
        <f t="shared" si="4"/>
        <v>1</v>
      </c>
      <c r="B14" s="8"/>
      <c r="C14" s="8" t="s">
        <v>8</v>
      </c>
      <c r="D14" s="7" t="s">
        <v>9</v>
      </c>
      <c r="E14" s="12">
        <v>80000000</v>
      </c>
      <c r="F14" s="12"/>
      <c r="G14" s="10"/>
      <c r="H14" s="10"/>
    </row>
    <row r="15" spans="1:8" x14ac:dyDescent="0.25">
      <c r="A15" s="13">
        <f t="shared" si="4"/>
        <v>1</v>
      </c>
      <c r="B15" s="8"/>
      <c r="C15" s="8" t="s">
        <v>10</v>
      </c>
      <c r="D15" s="7" t="s">
        <v>11</v>
      </c>
      <c r="E15" s="12">
        <v>10000000</v>
      </c>
      <c r="F15" s="12"/>
      <c r="G15" s="10"/>
      <c r="H15" s="10"/>
    </row>
    <row r="16" spans="1:8" ht="31.5" x14ac:dyDescent="0.25">
      <c r="A16" s="13">
        <f t="shared" si="4"/>
        <v>1</v>
      </c>
      <c r="B16" s="8"/>
      <c r="C16" s="8" t="s">
        <v>12</v>
      </c>
      <c r="D16" s="7" t="s">
        <v>13</v>
      </c>
      <c r="E16" s="12">
        <v>15000000</v>
      </c>
      <c r="F16" s="12"/>
      <c r="G16" s="10"/>
      <c r="H16" s="10"/>
    </row>
    <row r="17" spans="1:8" x14ac:dyDescent="0.25">
      <c r="A17" s="13"/>
      <c r="B17" s="8"/>
      <c r="C17" s="8" t="s">
        <v>35</v>
      </c>
      <c r="D17" s="27" t="s">
        <v>36</v>
      </c>
      <c r="E17" s="28">
        <f>E18+E19</f>
        <v>55000000</v>
      </c>
      <c r="F17" s="28">
        <f t="shared" ref="F17:G17" si="6">F18+F19</f>
        <v>0</v>
      </c>
      <c r="G17" s="28">
        <f t="shared" si="6"/>
        <v>0</v>
      </c>
      <c r="H17" s="28">
        <f t="shared" ref="H17" si="7">H18+H19</f>
        <v>0</v>
      </c>
    </row>
    <row r="18" spans="1:8" ht="78.75" x14ac:dyDescent="0.25">
      <c r="A18" s="13"/>
      <c r="B18" s="8"/>
      <c r="C18" s="22" t="s">
        <v>37</v>
      </c>
      <c r="D18" s="23" t="s">
        <v>38</v>
      </c>
      <c r="E18" s="24">
        <v>25000000</v>
      </c>
      <c r="F18" s="24"/>
      <c r="G18" s="10"/>
      <c r="H18" s="10"/>
    </row>
    <row r="19" spans="1:8" ht="47.25" x14ac:dyDescent="0.25">
      <c r="A19" s="13"/>
      <c r="B19" s="8"/>
      <c r="C19" s="22" t="s">
        <v>39</v>
      </c>
      <c r="D19" s="23" t="s">
        <v>40</v>
      </c>
      <c r="E19" s="24">
        <v>30000000</v>
      </c>
      <c r="F19" s="24"/>
      <c r="G19" s="10"/>
      <c r="H19" s="10"/>
    </row>
    <row r="20" spans="1:8" ht="31.5" x14ac:dyDescent="0.25">
      <c r="A20" s="13"/>
      <c r="B20" s="8"/>
      <c r="C20" s="8" t="s">
        <v>41</v>
      </c>
      <c r="D20" s="27" t="s">
        <v>42</v>
      </c>
      <c r="E20" s="28">
        <f>E21</f>
        <v>3000000</v>
      </c>
      <c r="F20" s="28">
        <f>F21</f>
        <v>0</v>
      </c>
      <c r="G20" s="28">
        <f t="shared" ref="G20:H20" si="8">G21</f>
        <v>0</v>
      </c>
      <c r="H20" s="28">
        <f t="shared" si="8"/>
        <v>0</v>
      </c>
    </row>
    <row r="21" spans="1:8" ht="31.5" x14ac:dyDescent="0.25">
      <c r="A21" s="13"/>
      <c r="B21" s="8"/>
      <c r="C21" s="22" t="s">
        <v>43</v>
      </c>
      <c r="D21" s="23" t="s">
        <v>44</v>
      </c>
      <c r="E21" s="24">
        <v>3000000</v>
      </c>
      <c r="F21" s="24"/>
      <c r="G21" s="10"/>
      <c r="H21" s="10"/>
    </row>
    <row r="22" spans="1:8" x14ac:dyDescent="0.25">
      <c r="A22" s="13">
        <f t="shared" si="4"/>
        <v>1</v>
      </c>
      <c r="B22" s="8"/>
      <c r="C22" s="26" t="s">
        <v>14</v>
      </c>
      <c r="D22" s="27" t="s">
        <v>15</v>
      </c>
      <c r="E22" s="29">
        <f>SUBTOTAL(9,E23:E24)</f>
        <v>406246300</v>
      </c>
      <c r="F22" s="29">
        <f>SUBTOTAL(9,F23:F24)</f>
        <v>0</v>
      </c>
      <c r="G22" s="29">
        <f t="shared" ref="G22:H22" si="9">SUBTOTAL(9,G23:G24)</f>
        <v>0</v>
      </c>
      <c r="H22" s="29">
        <f t="shared" si="9"/>
        <v>0</v>
      </c>
    </row>
    <row r="23" spans="1:8" ht="47.25" x14ac:dyDescent="0.25">
      <c r="A23" s="13">
        <f t="shared" si="4"/>
        <v>1</v>
      </c>
      <c r="B23" s="8"/>
      <c r="C23" s="8" t="s">
        <v>16</v>
      </c>
      <c r="D23" s="7" t="s">
        <v>17</v>
      </c>
      <c r="E23" s="12">
        <v>110000000</v>
      </c>
      <c r="F23" s="12"/>
      <c r="G23" s="10"/>
      <c r="H23" s="10"/>
    </row>
    <row r="24" spans="1:8" ht="47.25" x14ac:dyDescent="0.25">
      <c r="A24" s="13">
        <f t="shared" si="4"/>
        <v>1</v>
      </c>
      <c r="B24" s="8"/>
      <c r="C24" s="8" t="s">
        <v>18</v>
      </c>
      <c r="D24" s="23" t="s">
        <v>34</v>
      </c>
      <c r="E24" s="24">
        <v>296246300</v>
      </c>
      <c r="F24" s="24"/>
      <c r="G24" s="10"/>
      <c r="H24" s="10"/>
    </row>
    <row r="25" spans="1:8" x14ac:dyDescent="0.25">
      <c r="A25" s="13">
        <f t="shared" si="4"/>
        <v>1</v>
      </c>
      <c r="B25" s="8"/>
      <c r="C25" s="26" t="s">
        <v>19</v>
      </c>
      <c r="D25" s="27" t="s">
        <v>20</v>
      </c>
      <c r="E25" s="29">
        <f>SUBTOTAL(9,E26:E26)</f>
        <v>17000000</v>
      </c>
      <c r="F25" s="29">
        <f t="shared" ref="F25:G25" si="10">SUBTOTAL(9,F26:F26)</f>
        <v>0</v>
      </c>
      <c r="G25" s="29">
        <f t="shared" si="10"/>
        <v>0</v>
      </c>
      <c r="H25" s="29">
        <f t="shared" ref="H25" si="11">SUBTOTAL(9,H26:H26)</f>
        <v>0</v>
      </c>
    </row>
    <row r="26" spans="1:8" ht="31.5" x14ac:dyDescent="0.25">
      <c r="A26" s="13">
        <f t="shared" si="4"/>
        <v>1</v>
      </c>
      <c r="B26" s="8"/>
      <c r="C26" s="8" t="s">
        <v>21</v>
      </c>
      <c r="D26" s="7" t="s">
        <v>22</v>
      </c>
      <c r="E26" s="12">
        <v>17000000</v>
      </c>
      <c r="F26" s="12"/>
      <c r="G26" s="10"/>
      <c r="H26" s="10"/>
    </row>
    <row r="27" spans="1:8" x14ac:dyDescent="0.25">
      <c r="A27" s="13">
        <v>1</v>
      </c>
      <c r="B27" s="8"/>
      <c r="C27" s="26" t="s">
        <v>45</v>
      </c>
      <c r="D27" s="27" t="s">
        <v>46</v>
      </c>
      <c r="E27" s="28">
        <f>E28</f>
        <v>1200000</v>
      </c>
      <c r="F27" s="28">
        <f t="shared" ref="F27:G27" si="12">F28</f>
        <v>0</v>
      </c>
      <c r="G27" s="28">
        <f t="shared" si="12"/>
        <v>0</v>
      </c>
      <c r="H27" s="28">
        <f t="shared" ref="H27" si="13">H28</f>
        <v>0</v>
      </c>
    </row>
    <row r="28" spans="1:8" ht="47.25" x14ac:dyDescent="0.25">
      <c r="C28" s="8" t="s">
        <v>47</v>
      </c>
      <c r="D28" s="25" t="s">
        <v>48</v>
      </c>
      <c r="E28" s="24">
        <v>1200000</v>
      </c>
      <c r="F28" s="24"/>
      <c r="G28" s="9"/>
      <c r="H28" s="9"/>
    </row>
    <row r="29" spans="1:8" x14ac:dyDescent="0.25">
      <c r="C29" s="26" t="s">
        <v>49</v>
      </c>
      <c r="D29" s="27" t="s">
        <v>50</v>
      </c>
      <c r="E29" s="28">
        <f>E30+E31+E32</f>
        <v>5865000</v>
      </c>
      <c r="F29" s="28">
        <f t="shared" ref="F29:G29" si="14">F30+F31+F32</f>
        <v>0</v>
      </c>
      <c r="G29" s="28">
        <f t="shared" si="14"/>
        <v>0</v>
      </c>
      <c r="H29" s="28">
        <f>H30+H31+H32</f>
        <v>0</v>
      </c>
    </row>
    <row r="30" spans="1:8" x14ac:dyDescent="0.25">
      <c r="C30" s="8" t="s">
        <v>51</v>
      </c>
      <c r="D30" s="25" t="s">
        <v>52</v>
      </c>
      <c r="E30" s="24">
        <v>2250000</v>
      </c>
      <c r="F30" s="24"/>
      <c r="G30" s="9"/>
      <c r="H30" s="9"/>
    </row>
    <row r="31" spans="1:8" x14ac:dyDescent="0.25">
      <c r="C31" s="22" t="s">
        <v>53</v>
      </c>
      <c r="D31" s="23" t="s">
        <v>54</v>
      </c>
      <c r="E31" s="24">
        <v>3515000</v>
      </c>
      <c r="F31" s="24"/>
      <c r="G31" s="9"/>
      <c r="H31" s="9"/>
    </row>
    <row r="32" spans="1:8" ht="31.5" x14ac:dyDescent="0.25">
      <c r="C32" s="22" t="s">
        <v>55</v>
      </c>
      <c r="D32" s="23" t="s">
        <v>56</v>
      </c>
      <c r="E32" s="24">
        <v>100000</v>
      </c>
      <c r="F32" s="24"/>
      <c r="G32" s="9"/>
      <c r="H32" s="9"/>
    </row>
  </sheetData>
  <mergeCells count="9">
    <mergeCell ref="B6:B8"/>
    <mergeCell ref="C2:H2"/>
    <mergeCell ref="C3:H3"/>
    <mergeCell ref="C6:C8"/>
    <mergeCell ref="D6:D8"/>
    <mergeCell ref="E6:E8"/>
    <mergeCell ref="G6:G8"/>
    <mergeCell ref="H6:H8"/>
    <mergeCell ref="F6:F8"/>
  </mergeCells>
  <pageMargins left="0" right="0" top="0.74803149606299213" bottom="0.74803149606299213" header="0.31496062992125984" footer="0.31496062992125984"/>
  <pageSetup paperSize="9" scale="85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Капиталови разходи и трансфери</vt:lpstr>
      <vt:lpstr>Капиталови разходи чл. 1, ал. 5</vt:lpstr>
      <vt:lpstr>'Капиталови разходи и трансфери'!Print_Area</vt:lpstr>
      <vt:lpstr>'Капиталови разходи чл. 1, ал. 5'!Print_Area</vt:lpstr>
      <vt:lpstr>'Капиталови разходи и трансфери'!Print_Titles</vt:lpstr>
      <vt:lpstr>'Капиталови разходи чл. 1, ал. 5'!Print_Titles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John</cp:lastModifiedBy>
  <cp:lastPrinted>2022-11-01T10:01:53Z</cp:lastPrinted>
  <dcterms:created xsi:type="dcterms:W3CDTF">2013-02-15T06:53:18Z</dcterms:created>
  <dcterms:modified xsi:type="dcterms:W3CDTF">2022-11-01T10:40:50Z</dcterms:modified>
</cp:coreProperties>
</file>