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21-2027\112023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info_EUR_BUL'!$A$1:$M$20</definedName>
  </definedNames>
  <calcPr calcId="162913"/>
</workbook>
</file>

<file path=xl/calcChain.xml><?xml version="1.0" encoding="utf-8"?>
<calcChain xmlns="http://schemas.openxmlformats.org/spreadsheetml/2006/main">
  <c r="J14" i="5" l="1"/>
  <c r="I14" i="5"/>
  <c r="J13" i="5"/>
  <c r="I13" i="5"/>
  <c r="K13" i="5" s="1"/>
  <c r="J12" i="5"/>
  <c r="I12" i="5"/>
  <c r="K14" i="5"/>
  <c r="K16" i="5"/>
  <c r="K12" i="5"/>
  <c r="L13" i="5" l="1"/>
  <c r="L14" i="5"/>
  <c r="L18" i="5" l="1"/>
  <c r="L15" i="5"/>
  <c r="L17" i="5"/>
  <c r="H16" i="5"/>
  <c r="L12" i="5" l="1"/>
  <c r="I5" i="5" l="1"/>
  <c r="J5" i="5"/>
  <c r="K6" i="5"/>
  <c r="K5" i="5" s="1"/>
  <c r="K7" i="5"/>
  <c r="I8" i="5"/>
  <c r="J8" i="5"/>
  <c r="K8" i="5"/>
  <c r="K9" i="5"/>
  <c r="K10" i="5"/>
  <c r="K11" i="5"/>
  <c r="H11" i="5" l="1"/>
  <c r="E11" i="5"/>
  <c r="M5" i="5" l="1"/>
  <c r="M8" i="5"/>
  <c r="M18" i="5" l="1"/>
  <c r="L8" i="5" l="1"/>
  <c r="L5" i="5"/>
  <c r="H6" i="5" l="1"/>
  <c r="H7" i="5"/>
  <c r="H9" i="5"/>
  <c r="H10" i="5"/>
  <c r="H8" i="5" l="1"/>
  <c r="E13" i="5" l="1"/>
  <c r="E12" i="5" l="1"/>
  <c r="H13" i="5" l="1"/>
  <c r="H14" i="5"/>
  <c r="E7" i="5" l="1"/>
  <c r="H17" i="5" l="1"/>
  <c r="E17" i="5"/>
  <c r="E16" i="5"/>
  <c r="H15" i="5"/>
  <c r="E15" i="5"/>
  <c r="E14" i="5"/>
  <c r="H12" i="5"/>
  <c r="E10" i="5"/>
  <c r="E9" i="5"/>
  <c r="G8" i="5"/>
  <c r="F8" i="5"/>
  <c r="D8" i="5"/>
  <c r="C8" i="5"/>
  <c r="E6" i="5"/>
  <c r="E5" i="5" s="1"/>
  <c r="G5" i="5"/>
  <c r="F5" i="5"/>
  <c r="D5" i="5"/>
  <c r="C5" i="5"/>
  <c r="F18" i="5" l="1"/>
  <c r="D18" i="5"/>
  <c r="E8" i="5"/>
  <c r="C18" i="5"/>
  <c r="H5" i="5"/>
  <c r="H18" i="5" s="1"/>
  <c r="G18" i="5"/>
  <c r="E18" i="5" l="1"/>
  <c r="K15" i="5" l="1"/>
  <c r="I18" i="5"/>
  <c r="K17" i="5"/>
  <c r="K18" i="5" s="1"/>
  <c r="J18" i="5"/>
</calcChain>
</file>

<file path=xl/sharedStrings.xml><?xml version="1.0" encoding="utf-8"?>
<sst xmlns="http://schemas.openxmlformats.org/spreadsheetml/2006/main" count="43" uniqueCount="28">
  <si>
    <t>валута</t>
  </si>
  <si>
    <t>ЕС - част</t>
  </si>
  <si>
    <t>евро</t>
  </si>
  <si>
    <t>Сума</t>
  </si>
  <si>
    <t>НС - част</t>
  </si>
  <si>
    <t xml:space="preserve">  ЕФРР</t>
  </si>
  <si>
    <t xml:space="preserve">  КФ 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</si>
  <si>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</si>
  <si>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Бюджет по  програмата - ЕС финансиране</t>
  </si>
  <si>
    <t>Бюджет по програмата - национално съфинасиране</t>
  </si>
  <si>
    <t>Бюджет по програмата - ОБЩО</t>
  </si>
  <si>
    <t xml:space="preserve">Програма / Фонд </t>
  </si>
  <si>
    <t>1. "Транспортна свързаност" / ЕФРР и КФ</t>
  </si>
  <si>
    <t>2. "Околна среда" / ЕФРР и КФ</t>
  </si>
  <si>
    <t>3. "Техническа помощ" / ЕФРР</t>
  </si>
  <si>
    <t>4. "Конкурентоспособност и иновации в предприятията" / ЕФРР</t>
  </si>
  <si>
    <t>6. "Научни изследвания, иновации и дигитализация за интелигентна трансформация" / ЕФРР</t>
  </si>
  <si>
    <t>7. "Развитие на човешките ресурси" / ЕСФ+</t>
  </si>
  <si>
    <t>8. "Образование" / ЕСФ+</t>
  </si>
  <si>
    <t>9. "Храни и основно материално подпомагане" / ЕСФ+</t>
  </si>
  <si>
    <t>5."Развитие на регионите" / ЕФРР</t>
  </si>
  <si>
    <t>Обща сума на получените средства от ЕК като предварително финансиране към 30.11.2023</t>
  </si>
  <si>
    <t>Получени средства от ЕК на основание изпратени заявления за плащане към 30.11.2023</t>
  </si>
  <si>
    <t>Общо получени средства от ЕК към 30.11.2023</t>
  </si>
  <si>
    <t>Платено към 30.11.2023</t>
  </si>
  <si>
    <t>Общо платено към 30.11.2023</t>
  </si>
  <si>
    <t>Обща сума на публичните разходи, декларирани пред ЕК със Заявления за плащане 
към 30.11.2023</t>
  </si>
  <si>
    <t>Обща сума на публичните разходи, декларирани пред ЕК с Годишни счетоводни отчети 
към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</si>
</sst>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#,##0\ [$€-1];\-#,##0\ [$€-1]"/>
    <numFmt numFmtId="172" formatCode="_-* #,##0.00\ _л_в_-;\-* #,##0.00\ _л_в_-;_-* &quot;-&quot;????\ _л_в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69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6" fillId="2" borderId="1" xfId="0" applyNumberFormat="1" applyFont="1" applyFill="1" applyBorder="1" applyAlignment="1">
      <alignment horizontal="center" vertical="center"/>
    </xf>
    <xf numFmtId="172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10" fillId="2" borderId="0" xfId="2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169" fontId="6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vertical="center" wrapText="1"/>
    </xf>
    <xf numFmtId="169" fontId="5" fillId="2" borderId="1" xfId="0" applyNumberFormat="1" applyFont="1" applyFill="1" applyBorder="1" applyAlignment="1">
      <alignment horizontal="center" vertical="center"/>
    </xf>
    <xf numFmtId="171" fontId="1" fillId="2" borderId="1" xfId="1" applyNumberFormat="1" applyFont="1" applyFill="1" applyBorder="1" applyAlignment="1">
      <alignment horizontal="right" vertical="center"/>
    </xf>
    <xf numFmtId="171" fontId="7" fillId="2" borderId="1" xfId="1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7" fontId="6" fillId="2" borderId="3" xfId="0" applyNumberFormat="1" applyFont="1" applyFill="1" applyBorder="1" applyAlignment="1">
      <alignment horizontal="center" vertical="center"/>
    </xf>
    <xf numFmtId="167" fontId="6" fillId="2" borderId="1" xfId="1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view="pageBreakPreview" zoomScale="80" zoomScaleNormal="90" zoomScaleSheetLayoutView="80" workbookViewId="0">
      <pane xSplit="1" ySplit="3" topLeftCell="B6" activePane="bottomRight" state="frozen"/>
      <selection pane="topRight" activeCell="B1" sqref="B1"/>
      <selection pane="bottomLeft" activeCell="A4" sqref="A4"/>
      <selection pane="bottomRight" activeCell="G12" sqref="G12"/>
    </sheetView>
  </sheetViews>
  <sheetFormatPr defaultColWidth="9.140625" defaultRowHeight="15" x14ac:dyDescent="0.25"/>
  <cols>
    <col min="1" max="1" width="37.85546875" style="6" customWidth="1"/>
    <col min="2" max="2" width="7.85546875" style="11" customWidth="1"/>
    <col min="3" max="3" width="18" style="11" customWidth="1"/>
    <col min="4" max="4" width="19.5703125" style="11" customWidth="1"/>
    <col min="5" max="5" width="20.7109375" style="11" customWidth="1"/>
    <col min="6" max="6" width="19.140625" style="11" customWidth="1"/>
    <col min="7" max="7" width="18.7109375" style="11" customWidth="1"/>
    <col min="8" max="8" width="20.28515625" style="11" customWidth="1"/>
    <col min="9" max="9" width="16.42578125" style="6" customWidth="1"/>
    <col min="10" max="10" width="16.28515625" style="6" customWidth="1"/>
    <col min="11" max="11" width="18.140625" style="6" customWidth="1"/>
    <col min="12" max="12" width="22.140625" style="6" customWidth="1"/>
    <col min="13" max="13" width="21.7109375" style="6" customWidth="1"/>
    <col min="14" max="14" width="19.140625" style="6" customWidth="1"/>
    <col min="15" max="15" width="14.5703125" style="6" customWidth="1"/>
    <col min="16" max="16" width="21.28515625" style="6" customWidth="1"/>
    <col min="17" max="17" width="11.28515625" style="6" bestFit="1" customWidth="1"/>
    <col min="18" max="16384" width="9.140625" style="6"/>
  </cols>
  <sheetData>
    <row r="1" spans="1:17" s="1" customFormat="1" ht="11.25" customHeight="1" x14ac:dyDescent="0.2">
      <c r="A1" s="16"/>
      <c r="B1" s="16"/>
      <c r="C1" s="10"/>
      <c r="D1" s="10"/>
      <c r="E1" s="10"/>
      <c r="F1" s="10"/>
      <c r="G1" s="10"/>
      <c r="H1" s="10"/>
    </row>
    <row r="2" spans="1:17" s="17" customFormat="1" ht="12.75" customHeight="1" x14ac:dyDescent="0.2">
      <c r="A2" s="46" t="s">
        <v>11</v>
      </c>
      <c r="B2" s="46" t="s">
        <v>0</v>
      </c>
      <c r="C2" s="44" t="s">
        <v>8</v>
      </c>
      <c r="D2" s="49" t="s">
        <v>9</v>
      </c>
      <c r="E2" s="44" t="s">
        <v>10</v>
      </c>
      <c r="F2" s="44" t="s">
        <v>21</v>
      </c>
      <c r="G2" s="44" t="s">
        <v>22</v>
      </c>
      <c r="H2" s="44" t="s">
        <v>23</v>
      </c>
      <c r="I2" s="51" t="s">
        <v>24</v>
      </c>
      <c r="J2" s="52"/>
      <c r="K2" s="44" t="s">
        <v>25</v>
      </c>
      <c r="L2" s="44" t="s">
        <v>26</v>
      </c>
      <c r="M2" s="44" t="s">
        <v>27</v>
      </c>
      <c r="N2" s="1"/>
      <c r="O2" s="1"/>
    </row>
    <row r="3" spans="1:17" s="17" customFormat="1" ht="94.5" customHeight="1" x14ac:dyDescent="0.2">
      <c r="A3" s="47"/>
      <c r="B3" s="47"/>
      <c r="C3" s="48"/>
      <c r="D3" s="50"/>
      <c r="E3" s="48"/>
      <c r="F3" s="48"/>
      <c r="G3" s="48"/>
      <c r="H3" s="48"/>
      <c r="I3" s="31" t="s">
        <v>1</v>
      </c>
      <c r="J3" s="31" t="s">
        <v>4</v>
      </c>
      <c r="K3" s="45"/>
      <c r="L3" s="45"/>
      <c r="M3" s="45"/>
      <c r="N3" s="1"/>
      <c r="O3" s="1"/>
    </row>
    <row r="4" spans="1:17" s="17" customFormat="1" ht="18.75" customHeight="1" x14ac:dyDescent="0.2">
      <c r="A4" s="18">
        <v>1</v>
      </c>
      <c r="B4" s="32">
        <v>2</v>
      </c>
      <c r="C4" s="33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33">
        <v>10</v>
      </c>
      <c r="K4" s="33">
        <v>11</v>
      </c>
      <c r="L4" s="33">
        <v>12</v>
      </c>
      <c r="M4" s="33">
        <v>13</v>
      </c>
      <c r="N4" s="1"/>
      <c r="O4" s="1"/>
    </row>
    <row r="5" spans="1:17" s="20" customFormat="1" ht="39.6" customHeight="1" x14ac:dyDescent="0.2">
      <c r="A5" s="13" t="s">
        <v>12</v>
      </c>
      <c r="B5" s="19" t="s">
        <v>2</v>
      </c>
      <c r="C5" s="7">
        <f>C6+C7</f>
        <v>1615989000</v>
      </c>
      <c r="D5" s="7">
        <f>D6+D7</f>
        <v>285174532</v>
      </c>
      <c r="E5" s="7">
        <f>E6+E7</f>
        <v>1901163532</v>
      </c>
      <c r="F5" s="7">
        <f t="shared" ref="F5:M5" si="0">F6+F7</f>
        <v>40399725</v>
      </c>
      <c r="G5" s="7">
        <f t="shared" si="0"/>
        <v>0</v>
      </c>
      <c r="H5" s="7">
        <f t="shared" si="0"/>
        <v>40399725</v>
      </c>
      <c r="I5" s="2">
        <f>+I6+I7</f>
        <v>0</v>
      </c>
      <c r="J5" s="2">
        <f>+J6+J7</f>
        <v>0</v>
      </c>
      <c r="K5" s="7">
        <f>K6+K7</f>
        <v>0</v>
      </c>
      <c r="L5" s="2">
        <f>L6+L7</f>
        <v>0</v>
      </c>
      <c r="M5" s="7">
        <f t="shared" si="0"/>
        <v>0</v>
      </c>
      <c r="N5" s="1"/>
      <c r="O5" s="1"/>
    </row>
    <row r="6" spans="1:17" ht="29.25" customHeight="1" x14ac:dyDescent="0.25">
      <c r="A6" s="21" t="s">
        <v>5</v>
      </c>
      <c r="B6" s="22" t="s">
        <v>2</v>
      </c>
      <c r="C6" s="34">
        <v>734610000</v>
      </c>
      <c r="D6" s="34">
        <v>129637059</v>
      </c>
      <c r="E6" s="30">
        <f>+C6+D6</f>
        <v>864247059</v>
      </c>
      <c r="F6" s="35">
        <v>18365250</v>
      </c>
      <c r="G6" s="30">
        <v>0</v>
      </c>
      <c r="H6" s="30">
        <f>F6+G6</f>
        <v>18365250</v>
      </c>
      <c r="I6" s="30">
        <v>0</v>
      </c>
      <c r="J6" s="30">
        <v>0</v>
      </c>
      <c r="K6" s="30">
        <f>+I6+J6</f>
        <v>0</v>
      </c>
      <c r="L6" s="30">
        <v>0</v>
      </c>
      <c r="M6" s="30">
        <v>0</v>
      </c>
      <c r="N6" s="1"/>
      <c r="O6" s="1"/>
    </row>
    <row r="7" spans="1:17" ht="29.25" customHeight="1" x14ac:dyDescent="0.25">
      <c r="A7" s="21" t="s">
        <v>6</v>
      </c>
      <c r="B7" s="22" t="s">
        <v>2</v>
      </c>
      <c r="C7" s="34">
        <v>881379000</v>
      </c>
      <c r="D7" s="34">
        <v>155537473</v>
      </c>
      <c r="E7" s="30">
        <f>+C7+D7</f>
        <v>1036916473</v>
      </c>
      <c r="F7" s="35">
        <v>22034475</v>
      </c>
      <c r="G7" s="30">
        <v>0</v>
      </c>
      <c r="H7" s="30">
        <f>F7+G7</f>
        <v>22034475</v>
      </c>
      <c r="I7" s="30">
        <v>0</v>
      </c>
      <c r="J7" s="30">
        <v>0</v>
      </c>
      <c r="K7" s="30">
        <f>+I7+J7</f>
        <v>0</v>
      </c>
      <c r="L7" s="30">
        <v>0</v>
      </c>
      <c r="M7" s="30">
        <v>0</v>
      </c>
      <c r="N7" s="1"/>
      <c r="O7" s="1"/>
    </row>
    <row r="8" spans="1:17" s="20" customFormat="1" ht="29.25" customHeight="1" x14ac:dyDescent="0.2">
      <c r="A8" s="13" t="s">
        <v>13</v>
      </c>
      <c r="B8" s="19" t="s">
        <v>2</v>
      </c>
      <c r="C8" s="7">
        <f>C9+C10</f>
        <v>1531590093</v>
      </c>
      <c r="D8" s="7">
        <f>D9+D10</f>
        <v>291616178</v>
      </c>
      <c r="E8" s="7">
        <f>E9+E10</f>
        <v>1823206271</v>
      </c>
      <c r="F8" s="7">
        <f t="shared" ref="F8:K8" si="1">F9+F10</f>
        <v>38289752.324999996</v>
      </c>
      <c r="G8" s="7">
        <f t="shared" si="1"/>
        <v>0</v>
      </c>
      <c r="H8" s="7">
        <f>H9+H10</f>
        <v>38289752.324999996</v>
      </c>
      <c r="I8" s="2">
        <f>+I9+I10</f>
        <v>0</v>
      </c>
      <c r="J8" s="2">
        <f>+J9+J10</f>
        <v>0</v>
      </c>
      <c r="K8" s="7">
        <f t="shared" si="1"/>
        <v>0</v>
      </c>
      <c r="L8" s="2">
        <f>L9+L10</f>
        <v>0</v>
      </c>
      <c r="M8" s="7">
        <f>M9+M10</f>
        <v>0</v>
      </c>
      <c r="N8" s="1"/>
      <c r="O8" s="1"/>
    </row>
    <row r="9" spans="1:17" ht="29.25" customHeight="1" x14ac:dyDescent="0.25">
      <c r="A9" s="21" t="s">
        <v>5</v>
      </c>
      <c r="B9" s="22" t="s">
        <v>2</v>
      </c>
      <c r="C9" s="34">
        <v>1171798777</v>
      </c>
      <c r="D9" s="34">
        <v>228123592</v>
      </c>
      <c r="E9" s="30">
        <f>+C9+D9</f>
        <v>1399922369</v>
      </c>
      <c r="F9" s="35">
        <v>29294969.424999997</v>
      </c>
      <c r="G9" s="30">
        <v>0</v>
      </c>
      <c r="H9" s="30">
        <f>F9+G9</f>
        <v>29294969.424999997</v>
      </c>
      <c r="I9" s="30">
        <v>0</v>
      </c>
      <c r="J9" s="30">
        <v>0</v>
      </c>
      <c r="K9" s="30">
        <f>I9+J9</f>
        <v>0</v>
      </c>
      <c r="L9" s="30">
        <v>0</v>
      </c>
      <c r="M9" s="30">
        <v>0</v>
      </c>
      <c r="N9" s="1"/>
      <c r="O9" s="1"/>
      <c r="P9" s="23"/>
    </row>
    <row r="10" spans="1:17" ht="29.25" customHeight="1" x14ac:dyDescent="0.25">
      <c r="A10" s="21" t="s">
        <v>6</v>
      </c>
      <c r="B10" s="22" t="s">
        <v>2</v>
      </c>
      <c r="C10" s="34">
        <v>359791316</v>
      </c>
      <c r="D10" s="34">
        <v>63492586</v>
      </c>
      <c r="E10" s="30">
        <f>+C10+D10</f>
        <v>423283902</v>
      </c>
      <c r="F10" s="35">
        <v>8994782.9000000004</v>
      </c>
      <c r="G10" s="36">
        <v>0</v>
      </c>
      <c r="H10" s="30">
        <f>F10+G10</f>
        <v>8994782.9000000004</v>
      </c>
      <c r="I10" s="30">
        <v>0</v>
      </c>
      <c r="J10" s="30">
        <v>0</v>
      </c>
      <c r="K10" s="30">
        <f>I10+J10</f>
        <v>0</v>
      </c>
      <c r="L10" s="30">
        <v>0</v>
      </c>
      <c r="M10" s="30">
        <v>0</v>
      </c>
      <c r="N10" s="1"/>
      <c r="O10" s="1"/>
      <c r="P10" s="23"/>
    </row>
    <row r="11" spans="1:17" s="20" customFormat="1" ht="27.75" customHeight="1" x14ac:dyDescent="0.25">
      <c r="A11" s="13" t="s">
        <v>14</v>
      </c>
      <c r="B11" s="19" t="s">
        <v>2</v>
      </c>
      <c r="C11" s="7">
        <v>100279500</v>
      </c>
      <c r="D11" s="7">
        <v>21200840</v>
      </c>
      <c r="E11" s="7">
        <f>+C11+D11</f>
        <v>121480340</v>
      </c>
      <c r="F11" s="7">
        <v>2506987.5</v>
      </c>
      <c r="G11" s="7">
        <v>0</v>
      </c>
      <c r="H11" s="7">
        <f>+F11+G11</f>
        <v>2506987.5</v>
      </c>
      <c r="I11" s="2">
        <v>0</v>
      </c>
      <c r="J11" s="2">
        <v>0</v>
      </c>
      <c r="K11" s="7">
        <f>+I11+J11</f>
        <v>0</v>
      </c>
      <c r="L11" s="2">
        <v>0</v>
      </c>
      <c r="M11" s="7">
        <v>0</v>
      </c>
      <c r="N11" s="1"/>
      <c r="O11" s="1"/>
      <c r="P11" s="23"/>
    </row>
    <row r="12" spans="1:17" s="24" customFormat="1" ht="29.25" customHeight="1" x14ac:dyDescent="0.25">
      <c r="A12" s="13" t="s">
        <v>15</v>
      </c>
      <c r="B12" s="19" t="s">
        <v>2</v>
      </c>
      <c r="C12" s="2">
        <v>1228150000</v>
      </c>
      <c r="D12" s="2">
        <v>271443382</v>
      </c>
      <c r="E12" s="7">
        <f t="shared" ref="E12:E17" si="2">+C12+D12</f>
        <v>1499593382</v>
      </c>
      <c r="F12" s="37">
        <v>30703750</v>
      </c>
      <c r="G12" s="2">
        <v>0</v>
      </c>
      <c r="H12" s="2">
        <f t="shared" ref="H12:H17" si="3">F12+G12</f>
        <v>30703750</v>
      </c>
      <c r="I12" s="7">
        <f>320604896.95/1.95583</f>
        <v>163922680.88228527</v>
      </c>
      <c r="J12" s="53">
        <f>76681386.56/1.95583</f>
        <v>39206570.386996828</v>
      </c>
      <c r="K12" s="7">
        <f>I12+J12</f>
        <v>203129251.2692821</v>
      </c>
      <c r="L12" s="2">
        <f>378819627.97/1.9558</f>
        <v>193690371.18826059</v>
      </c>
      <c r="M12" s="2">
        <v>0</v>
      </c>
      <c r="N12" s="1"/>
      <c r="O12" s="1"/>
      <c r="P12" s="23"/>
    </row>
    <row r="13" spans="1:17" s="24" customFormat="1" ht="29.25" customHeight="1" x14ac:dyDescent="0.25">
      <c r="A13" s="12" t="s">
        <v>20</v>
      </c>
      <c r="B13" s="19" t="s">
        <v>2</v>
      </c>
      <c r="C13" s="2">
        <v>1521070000</v>
      </c>
      <c r="D13" s="2">
        <v>322424120</v>
      </c>
      <c r="E13" s="2">
        <f>+C13+D13</f>
        <v>1843494120</v>
      </c>
      <c r="F13" s="2">
        <v>38026750</v>
      </c>
      <c r="G13" s="30">
        <v>0</v>
      </c>
      <c r="H13" s="2">
        <f t="shared" si="3"/>
        <v>38026750</v>
      </c>
      <c r="I13" s="54">
        <f>114322996.61/1.95583</f>
        <v>58452420.000715807</v>
      </c>
      <c r="J13" s="54">
        <f>24293624.44/1.95583</f>
        <v>12421132.94100203</v>
      </c>
      <c r="K13" s="7">
        <f t="shared" ref="K13:K17" si="4">I13+J13</f>
        <v>70873552.941717833</v>
      </c>
      <c r="L13" s="2">
        <f>138616621.05/1.9558</f>
        <v>70874640.070559368</v>
      </c>
      <c r="M13" s="2">
        <v>0</v>
      </c>
      <c r="N13" s="1"/>
      <c r="O13" s="1"/>
      <c r="P13" s="23"/>
      <c r="Q13" s="27"/>
    </row>
    <row r="14" spans="1:17" s="24" customFormat="1" ht="43.15" customHeight="1" x14ac:dyDescent="0.25">
      <c r="A14" s="13" t="s">
        <v>16</v>
      </c>
      <c r="B14" s="19" t="s">
        <v>2</v>
      </c>
      <c r="C14" s="2">
        <v>885510000</v>
      </c>
      <c r="D14" s="2">
        <v>207936113</v>
      </c>
      <c r="E14" s="2">
        <f t="shared" si="2"/>
        <v>1093446113</v>
      </c>
      <c r="F14" s="2">
        <v>22137750</v>
      </c>
      <c r="G14" s="2">
        <v>13395205.449999999</v>
      </c>
      <c r="H14" s="2">
        <f>F14+G14</f>
        <v>35532955.450000003</v>
      </c>
      <c r="I14" s="7">
        <f>27577202.99/1.95583</f>
        <v>14099999.99488708</v>
      </c>
      <c r="J14" s="7">
        <f>7647459.66/1.95583</f>
        <v>3910084.0359335938</v>
      </c>
      <c r="K14" s="7">
        <f t="shared" si="4"/>
        <v>18010084.030820675</v>
      </c>
      <c r="L14" s="2">
        <f>35224662.65/1.9558</f>
        <v>18010360.287350446</v>
      </c>
      <c r="M14" s="2">
        <v>0</v>
      </c>
      <c r="N14" s="1"/>
      <c r="O14" s="1"/>
      <c r="P14" s="23"/>
    </row>
    <row r="15" spans="1:17" s="24" customFormat="1" ht="29.25" customHeight="1" x14ac:dyDescent="0.25">
      <c r="A15" s="25" t="s">
        <v>17</v>
      </c>
      <c r="B15" s="19" t="s">
        <v>2</v>
      </c>
      <c r="C15" s="2">
        <v>1648947711</v>
      </c>
      <c r="D15" s="2">
        <v>318564355</v>
      </c>
      <c r="E15" s="2">
        <f t="shared" si="2"/>
        <v>1967512066</v>
      </c>
      <c r="F15" s="2">
        <v>41223692.775000006</v>
      </c>
      <c r="G15" s="2">
        <v>7857319.6899999995</v>
      </c>
      <c r="H15" s="2">
        <f t="shared" si="3"/>
        <v>49081012.465000004</v>
      </c>
      <c r="I15" s="2">
        <v>48969481.608319744</v>
      </c>
      <c r="J15" s="2">
        <v>10485784.790089119</v>
      </c>
      <c r="K15" s="7">
        <f t="shared" si="4"/>
        <v>59455266.39840886</v>
      </c>
      <c r="L15" s="2">
        <f>18084550.83/1.9558+1625880.32/1.9558+4329175.75/1.9558</f>
        <v>12291444.370590039</v>
      </c>
      <c r="M15" s="2">
        <v>0</v>
      </c>
      <c r="N15" s="1"/>
      <c r="O15" s="1"/>
      <c r="P15" s="23"/>
    </row>
    <row r="16" spans="1:17" s="24" customFormat="1" ht="29.25" customHeight="1" x14ac:dyDescent="0.25">
      <c r="A16" s="13" t="s">
        <v>18</v>
      </c>
      <c r="B16" s="19" t="s">
        <v>2</v>
      </c>
      <c r="C16" s="2">
        <v>786795000</v>
      </c>
      <c r="D16" s="2">
        <v>178124788</v>
      </c>
      <c r="E16" s="2">
        <f t="shared" si="2"/>
        <v>964919788</v>
      </c>
      <c r="F16" s="2">
        <v>19669875</v>
      </c>
      <c r="G16" s="2">
        <v>0</v>
      </c>
      <c r="H16" s="2">
        <f t="shared" si="3"/>
        <v>19669875</v>
      </c>
      <c r="I16" s="2">
        <v>18577467.648006216</v>
      </c>
      <c r="J16" s="2">
        <v>4034211.2811440667</v>
      </c>
      <c r="K16" s="7">
        <f t="shared" si="4"/>
        <v>22611678.929150283</v>
      </c>
      <c r="L16" s="2">
        <v>0</v>
      </c>
      <c r="M16" s="2">
        <v>0</v>
      </c>
      <c r="N16" s="1"/>
      <c r="O16" s="1"/>
      <c r="P16" s="23"/>
    </row>
    <row r="17" spans="1:16" s="24" customFormat="1" ht="46.15" customHeight="1" x14ac:dyDescent="0.25">
      <c r="A17" s="13" t="s">
        <v>19</v>
      </c>
      <c r="B17" s="19" t="s">
        <v>2</v>
      </c>
      <c r="C17" s="2">
        <v>189450000</v>
      </c>
      <c r="D17" s="2">
        <v>21050001</v>
      </c>
      <c r="E17" s="2">
        <f t="shared" si="2"/>
        <v>210500001</v>
      </c>
      <c r="F17" s="2">
        <v>4736250</v>
      </c>
      <c r="G17" s="2">
        <v>8907645.1699999999</v>
      </c>
      <c r="H17" s="2">
        <f t="shared" si="3"/>
        <v>13643895.17</v>
      </c>
      <c r="I17" s="2">
        <v>37986587.790349878</v>
      </c>
      <c r="J17" s="2">
        <v>4220731.9767055428</v>
      </c>
      <c r="K17" s="7">
        <f t="shared" si="4"/>
        <v>42207319.767055422</v>
      </c>
      <c r="L17" s="2">
        <f>6030330.01/1.9558+5507064.53/1.9558+8838713.68/1.9558+7520964.87/1.9558</f>
        <v>14263765.768483486</v>
      </c>
      <c r="M17" s="2">
        <v>0</v>
      </c>
      <c r="N17" s="38"/>
      <c r="O17" s="1"/>
      <c r="P17" s="23"/>
    </row>
    <row r="18" spans="1:16" s="20" customFormat="1" ht="36" customHeight="1" x14ac:dyDescent="0.25">
      <c r="A18" s="39" t="s">
        <v>3</v>
      </c>
      <c r="B18" s="40"/>
      <c r="C18" s="28">
        <f>+C5+C8+C11+C12+C13+C14+C15+C16+C17</f>
        <v>9507781304</v>
      </c>
      <c r="D18" s="28">
        <f>+D5+D8+D11+D12+D13+D14+D15+D16+D17</f>
        <v>1917534309</v>
      </c>
      <c r="E18" s="28">
        <f>+C18+D18</f>
        <v>11425315613</v>
      </c>
      <c r="F18" s="28">
        <f>+F5+F8+F11+F12+F13+F14+F15+F16+F17</f>
        <v>237694532.59999999</v>
      </c>
      <c r="G18" s="28">
        <f t="shared" ref="G18:M18" si="5">+G5+G8+G11+G12+G13+G14+G15+G16+G17</f>
        <v>30160170.310000002</v>
      </c>
      <c r="H18" s="28">
        <f>+H5+H8+H11+H12+H13+H14+H15+H16+H17</f>
        <v>267854702.90999997</v>
      </c>
      <c r="I18" s="29">
        <f t="shared" si="5"/>
        <v>342008637.924564</v>
      </c>
      <c r="J18" s="29">
        <f t="shared" si="5"/>
        <v>74278515.41187118</v>
      </c>
      <c r="K18" s="29">
        <f t="shared" si="5"/>
        <v>416287153.3364352</v>
      </c>
      <c r="L18" s="28">
        <f>+L5+L8+L11+L12+L13+L14+L15+L16+L17</f>
        <v>309130581.68524384</v>
      </c>
      <c r="M18" s="28">
        <f t="shared" si="5"/>
        <v>0</v>
      </c>
      <c r="N18" s="1"/>
      <c r="O18" s="1"/>
      <c r="P18" s="6"/>
    </row>
    <row r="19" spans="1:16" s="20" customFormat="1" ht="36" hidden="1" customHeight="1" x14ac:dyDescent="0.2">
      <c r="A19" s="41" t="s">
        <v>7</v>
      </c>
      <c r="B19" s="42"/>
      <c r="C19" s="42"/>
      <c r="D19" s="42"/>
      <c r="E19" s="43"/>
      <c r="F19" s="43"/>
      <c r="G19" s="43"/>
      <c r="H19" s="3"/>
      <c r="I19" s="4">
        <v>5313111035</v>
      </c>
      <c r="J19" s="3">
        <v>863951362</v>
      </c>
      <c r="K19" s="3">
        <v>6177062397</v>
      </c>
      <c r="L19" s="8">
        <v>5210023103.3623095</v>
      </c>
      <c r="M19" s="14"/>
      <c r="N19" s="1"/>
      <c r="O19" s="1"/>
    </row>
    <row r="20" spans="1:16" s="20" customFormat="1" ht="36" hidden="1" customHeight="1" x14ac:dyDescent="0.25">
      <c r="A20" s="39" t="s">
        <v>3</v>
      </c>
      <c r="B20" s="40"/>
      <c r="C20" s="7">
        <v>8050824063</v>
      </c>
      <c r="D20" s="7">
        <v>1299138290</v>
      </c>
      <c r="E20" s="7">
        <v>9349962353</v>
      </c>
      <c r="F20" s="7">
        <v>1029065929.5862501</v>
      </c>
      <c r="G20" s="7">
        <v>4635435304.6800003</v>
      </c>
      <c r="H20" s="7">
        <v>5664501234.2662497</v>
      </c>
      <c r="I20" s="2">
        <v>5870050430.1817675</v>
      </c>
      <c r="J20" s="2">
        <v>950886002.71392274</v>
      </c>
      <c r="K20" s="2">
        <v>6820936432.8956909</v>
      </c>
      <c r="L20" s="7">
        <v>5994533434.5161791</v>
      </c>
      <c r="M20" s="7">
        <v>4519771174.5246067</v>
      </c>
      <c r="N20" s="1"/>
      <c r="O20" s="1"/>
      <c r="P20" s="6"/>
    </row>
    <row r="21" spans="1:16" s="20" customFormat="1" ht="29.25" customHeight="1" x14ac:dyDescent="0.2">
      <c r="A21" s="16"/>
      <c r="B21" s="16"/>
      <c r="C21" s="26"/>
      <c r="D21" s="3"/>
      <c r="E21" s="3"/>
      <c r="F21" s="3"/>
      <c r="G21" s="3"/>
      <c r="H21" s="3"/>
      <c r="I21" s="3"/>
      <c r="J21" s="3"/>
      <c r="K21" s="3"/>
      <c r="L21" s="9"/>
      <c r="M21" s="9"/>
    </row>
    <row r="22" spans="1:16" x14ac:dyDescent="0.25">
      <c r="B22" s="16"/>
      <c r="C22" s="26"/>
      <c r="D22" s="3"/>
      <c r="E22" s="3"/>
      <c r="F22" s="3"/>
      <c r="G22" s="3"/>
      <c r="H22" s="3"/>
      <c r="I22" s="5"/>
      <c r="J22" s="3"/>
      <c r="K22" s="3"/>
      <c r="L22" s="9"/>
      <c r="M22" s="9"/>
    </row>
    <row r="23" spans="1:16" x14ac:dyDescent="0.25">
      <c r="K23" s="15"/>
    </row>
    <row r="24" spans="1:16" x14ac:dyDescent="0.25">
      <c r="K24" s="15"/>
    </row>
    <row r="25" spans="1:16" x14ac:dyDescent="0.25">
      <c r="K25" s="15"/>
    </row>
    <row r="26" spans="1:16" x14ac:dyDescent="0.25">
      <c r="K26" s="15"/>
    </row>
    <row r="27" spans="1:16" x14ac:dyDescent="0.25">
      <c r="B27" s="6"/>
      <c r="C27" s="6"/>
      <c r="D27" s="6"/>
      <c r="E27" s="6"/>
      <c r="F27" s="6"/>
      <c r="G27" s="6"/>
      <c r="H27" s="6"/>
      <c r="K27" s="15"/>
    </row>
  </sheetData>
  <mergeCells count="15">
    <mergeCell ref="A20:B20"/>
    <mergeCell ref="A19:G19"/>
    <mergeCell ref="M2:M3"/>
    <mergeCell ref="L2:L3"/>
    <mergeCell ref="K2:K3"/>
    <mergeCell ref="A18:B18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2023-06-06T06:10:49Z</cp:lastPrinted>
  <dcterms:created xsi:type="dcterms:W3CDTF">2007-11-29T09:10:22Z</dcterms:created>
  <dcterms:modified xsi:type="dcterms:W3CDTF">2023-12-19T07:50:42Z</dcterms:modified>
</cp:coreProperties>
</file>