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4\04.2024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M19" i="5" l="1"/>
  <c r="L19" i="5"/>
  <c r="K19" i="5"/>
  <c r="I19" i="5"/>
  <c r="H19" i="5"/>
  <c r="E19" i="5"/>
  <c r="C19" i="5"/>
  <c r="M18" i="5"/>
  <c r="L18" i="5"/>
  <c r="I18" i="5"/>
  <c r="K18" i="5" s="1"/>
  <c r="H18" i="5"/>
  <c r="E18" i="5"/>
  <c r="L17" i="5"/>
  <c r="K17" i="5"/>
  <c r="H17" i="5"/>
  <c r="E17" i="5"/>
  <c r="M16" i="5"/>
  <c r="L16" i="5"/>
  <c r="I16" i="5"/>
  <c r="K16" i="5" s="1"/>
  <c r="H16" i="5"/>
  <c r="D16" i="5"/>
  <c r="C16" i="5"/>
  <c r="E16" i="5" s="1"/>
  <c r="M15" i="5"/>
  <c r="L15" i="5"/>
  <c r="K15" i="5"/>
  <c r="H15" i="5"/>
  <c r="E15" i="5"/>
  <c r="C15" i="5"/>
  <c r="M14" i="5"/>
  <c r="L14" i="5"/>
  <c r="I14" i="5"/>
  <c r="K14" i="5" s="1"/>
  <c r="H14" i="5"/>
  <c r="C14" i="5"/>
  <c r="E14" i="5" s="1"/>
  <c r="M13" i="5"/>
  <c r="M11" i="5" s="1"/>
  <c r="L13" i="5"/>
  <c r="I13" i="5"/>
  <c r="K13" i="5" s="1"/>
  <c r="K11" i="5" s="1"/>
  <c r="H13" i="5"/>
  <c r="C13" i="5"/>
  <c r="E13" i="5" s="1"/>
  <c r="M12" i="5"/>
  <c r="L12" i="5"/>
  <c r="K12" i="5"/>
  <c r="I12" i="5"/>
  <c r="H12" i="5"/>
  <c r="E12" i="5"/>
  <c r="E11" i="5" s="1"/>
  <c r="L11" i="5"/>
  <c r="J11" i="5"/>
  <c r="I11" i="5"/>
  <c r="H11" i="5"/>
  <c r="G11" i="5"/>
  <c r="F11" i="5"/>
  <c r="D11" i="5"/>
  <c r="M10" i="5"/>
  <c r="L10" i="5"/>
  <c r="I10" i="5"/>
  <c r="K10" i="5" s="1"/>
  <c r="H10" i="5"/>
  <c r="E10" i="5"/>
  <c r="M9" i="5"/>
  <c r="M8" i="5" s="1"/>
  <c r="L9" i="5"/>
  <c r="I9" i="5"/>
  <c r="K9" i="5" s="1"/>
  <c r="K8" i="5" s="1"/>
  <c r="H9" i="5"/>
  <c r="E9" i="5"/>
  <c r="E8" i="5" s="1"/>
  <c r="L8" i="5"/>
  <c r="J8" i="5"/>
  <c r="H8" i="5"/>
  <c r="G8" i="5"/>
  <c r="F8" i="5"/>
  <c r="D8" i="5"/>
  <c r="C8" i="5"/>
  <c r="M7" i="5"/>
  <c r="L7" i="5"/>
  <c r="I7" i="5"/>
  <c r="K7" i="5" s="1"/>
  <c r="H7" i="5"/>
  <c r="E7" i="5"/>
  <c r="M6" i="5"/>
  <c r="L6" i="5"/>
  <c r="L5" i="5" s="1"/>
  <c r="L20" i="5" s="1"/>
  <c r="I6" i="5"/>
  <c r="K6" i="5" s="1"/>
  <c r="H6" i="5"/>
  <c r="H5" i="5" s="1"/>
  <c r="H20" i="5" s="1"/>
  <c r="E6" i="5"/>
  <c r="E5" i="5" s="1"/>
  <c r="M5" i="5"/>
  <c r="J5" i="5"/>
  <c r="J20" i="5" s="1"/>
  <c r="I5" i="5"/>
  <c r="G5" i="5"/>
  <c r="G20" i="5" s="1"/>
  <c r="F5" i="5"/>
  <c r="F20" i="5" s="1"/>
  <c r="D5" i="5"/>
  <c r="D20" i="5" s="1"/>
  <c r="C5" i="5"/>
  <c r="K5" i="5" l="1"/>
  <c r="K20" i="5" s="1"/>
  <c r="I20" i="5"/>
  <c r="M20" i="5"/>
  <c r="C11" i="5"/>
  <c r="C20" i="5" s="1"/>
  <c r="E20" i="5" s="1"/>
  <c r="I8" i="5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<sst xmlns="http://schemas.openxmlformats.org/spreadsheetml/2006/main" count="47" uniqueCount="31">
  <si>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</si>
  <si>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</si>
  <si>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</si>
  <si>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</si>
  <si>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</si>
  <si>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</si>
  <si>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</si>
  <si>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</si>
  <si>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</si>
  <si>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</si>
  <si>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</si>
  <si>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</si>
  <si>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</si>
  <si>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</si>
  <si>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</si>
  <si>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</si>
  <si>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</si>
  <si>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</si>
  <si>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</si>
  <si>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</si>
  <si>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</si>
  <si>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</si>
  <si>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</si>
  <si>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</si>
  <si>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30.04.2024</t>
  </si>
  <si>
    <t>Funds received from the EC based on submitted applications for payment up to  30.04.2024</t>
  </si>
  <si>
    <t>Total funds received from the EC up to  30.04.2024</t>
  </si>
  <si>
    <t>Paid up to  30.04.2024</t>
  </si>
  <si>
    <t>Total paid up to 30.04.2024</t>
  </si>
  <si>
    <t>Total public expenditure declared to the EC with Payment claims
 as per  30.04.2024</t>
  </si>
  <si>
    <t>Total public expenditure certified to the EC with Annual Accounts 
as per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</si>
</sst>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242780313</v>
      </c>
      <c r="E5" s="67">
        <f>E6+E7</f>
        <v>1763535403</v>
      </c>
      <c r="F5" s="67">
        <f t="shared" ref="F5:M5" si="0">F6+F7</f>
        <v>185179115.40000001</v>
      </c>
      <c r="G5" s="67">
        <f t="shared" si="0"/>
        <v>1127893071.8699999</v>
      </c>
      <c r="H5" s="67">
        <f t="shared" si="0"/>
        <v>1313072187.27</v>
      </c>
      <c r="I5" s="68">
        <f>+I6+I7</f>
        <v>1402017871.758287</v>
      </c>
      <c r="J5" s="68">
        <f>+J6+J7</f>
        <v>222267809.15377969</v>
      </c>
      <c r="K5" s="67">
        <f>K6+K7</f>
        <v>1624285680.9120667</v>
      </c>
      <c r="L5" s="68">
        <f>L6+L7</f>
        <v>1498300436.7337976</v>
      </c>
      <c r="M5" s="67">
        <f t="shared" si="0"/>
        <v>1143731893.7723694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3176826663.2982473</v>
      </c>
      <c r="AB5" s="47">
        <v>1461442349.48</v>
      </c>
      <c r="AC5" s="48">
        <f>+AA5-AB5</f>
        <v>1715384313.8182473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76607959</v>
      </c>
      <c r="E6" s="65">
        <f>+C6+D6</f>
        <v>515219715</v>
      </c>
      <c r="F6" s="70">
        <v>65162124.003750004</v>
      </c>
      <c r="G6" s="65">
        <v>371800814.94999993</v>
      </c>
      <c r="H6" s="65">
        <f>F6+G6</f>
        <v>436962938.95374995</v>
      </c>
      <c r="I6" s="70">
        <f>424591363.818109+4500000</f>
        <v>429091363.81810898</v>
      </c>
      <c r="J6" s="71">
        <v>74927887.732607394</v>
      </c>
      <c r="K6" s="65">
        <f>+I6+J6</f>
        <v>504019251.5507164</v>
      </c>
      <c r="L6" s="65">
        <f>493946201.352142-632.99/1.9558+4830078.98/1.9558+5208304.2/1.9558</f>
        <v>499078500.25284761</v>
      </c>
      <c r="M6" s="65">
        <f>941996590.02/1.9558</f>
        <v>481642596.39022392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985760852.18289113</v>
      </c>
      <c r="AA6" s="49">
        <f>+K6*1.95583</f>
        <v>985775972.76043761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166172354</v>
      </c>
      <c r="E7" s="65">
        <f>+C7+D7</f>
        <v>1248315688</v>
      </c>
      <c r="F7" s="70">
        <v>120016991.39624999</v>
      </c>
      <c r="G7" s="65">
        <v>756092256.91999996</v>
      </c>
      <c r="H7" s="65">
        <f>F7+G7</f>
        <v>876109248.31624997</v>
      </c>
      <c r="I7" s="70">
        <f>834926221.386643+138000286.553535</f>
        <v>972926507.94017804</v>
      </c>
      <c r="J7" s="71">
        <v>147339921.42117229</v>
      </c>
      <c r="K7" s="65">
        <f>+I7+J7</f>
        <v>1120266429.3613503</v>
      </c>
      <c r="L7" s="65">
        <f>859616034.369282-8359338.15/1.9558+186365985.31/1.9558+95034576.19/1.9558</f>
        <v>999221936.48094988</v>
      </c>
      <c r="M7" s="65">
        <f>1294914247.82/1.9558</f>
        <v>662089297.3821454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2191017082.544929</v>
      </c>
      <c r="AA7" s="49">
        <f t="shared" ref="AA7:AA19" si="2">+K7*1.95583</f>
        <v>2191050690.5378098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228540695</v>
      </c>
      <c r="E8" s="67">
        <f>E9+E10</f>
        <v>1668504608</v>
      </c>
      <c r="F8" s="67">
        <f t="shared" si="3"/>
        <v>158146291.68124998</v>
      </c>
      <c r="G8" s="67">
        <f t="shared" si="3"/>
        <v>1108039697.8300002</v>
      </c>
      <c r="H8" s="67">
        <f>H9+H10</f>
        <v>1266185989.51125</v>
      </c>
      <c r="I8" s="68">
        <f>+I9+I10</f>
        <v>1315091250.3578086</v>
      </c>
      <c r="J8" s="68">
        <f>+J9+J10</f>
        <v>206505690.96742564</v>
      </c>
      <c r="K8" s="67">
        <f t="shared" si="3"/>
        <v>1521596941.3252342</v>
      </c>
      <c r="L8" s="68">
        <f>L9+L10</f>
        <v>1404355499.8830144</v>
      </c>
      <c r="M8" s="67">
        <f>M9+M10</f>
        <v>1002674983.1577871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2975939297.8438931</v>
      </c>
      <c r="AA8" s="46">
        <f t="shared" si="2"/>
        <v>2975984945.7521329</v>
      </c>
      <c r="AB8" s="47">
        <v>942880842.37</v>
      </c>
      <c r="AC8" s="48">
        <f>+AA8-AB8</f>
        <v>2033104103.382133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52361856</v>
      </c>
      <c r="E9" s="65">
        <f>+C9+D9</f>
        <v>388079022</v>
      </c>
      <c r="F9" s="70">
        <v>36031153.328749999</v>
      </c>
      <c r="G9" s="65">
        <v>280678923.56</v>
      </c>
      <c r="H9" s="65">
        <f>F9+G9</f>
        <v>316710076.88875002</v>
      </c>
      <c r="I9" s="70">
        <f>278632421.454656+38997936.9219206</f>
        <v>317630358.3765766</v>
      </c>
      <c r="J9" s="71">
        <v>49170427.315527506</v>
      </c>
      <c r="K9" s="65">
        <f>I9+J9</f>
        <v>366800785.6921041</v>
      </c>
      <c r="L9" s="65">
        <f>319474980.900099-2659056.51/1.9558+44983055.74/1.9558</f>
        <v>341115230.02066344</v>
      </c>
      <c r="M9" s="65">
        <f>441242560.69/1.9558</f>
        <v>225607199.45290929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717388976.65661716</v>
      </c>
      <c r="AA9" s="49">
        <f t="shared" si="2"/>
        <v>717399980.68018794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176178839</v>
      </c>
      <c r="E10" s="65">
        <f>+C10+D10</f>
        <v>1280425586</v>
      </c>
      <c r="F10" s="70">
        <v>122115138.35249999</v>
      </c>
      <c r="G10" s="72">
        <v>827360774.2700001</v>
      </c>
      <c r="H10" s="65">
        <f>F10+G10</f>
        <v>949475912.62250006</v>
      </c>
      <c r="I10" s="70">
        <f>891566494.027423+105894397.953809</f>
        <v>997460891.98123205</v>
      </c>
      <c r="J10" s="71">
        <v>157335263.65189815</v>
      </c>
      <c r="K10" s="65">
        <f>I10+J10</f>
        <v>1154796155.6331301</v>
      </c>
      <c r="L10" s="65">
        <f>1023052184.58267-9266941.19/1.9558+87866798.38/1.9558</f>
        <v>1063240269.8623509</v>
      </c>
      <c r="M10" s="65">
        <f>1519789171.37/1.9558</f>
        <v>777067783.70487773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2258550321.1872759</v>
      </c>
      <c r="AA10" s="49">
        <f t="shared" si="2"/>
        <v>2258584965.0719447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91613162</v>
      </c>
      <c r="E11" s="67">
        <f t="shared" si="4"/>
        <v>686723339</v>
      </c>
      <c r="F11" s="67">
        <f t="shared" si="4"/>
        <v>87752945.907499999</v>
      </c>
      <c r="G11" s="67">
        <f t="shared" si="4"/>
        <v>466951960.81999999</v>
      </c>
      <c r="H11" s="67">
        <f t="shared" si="4"/>
        <v>554704906.72749996</v>
      </c>
      <c r="I11" s="68">
        <f>+I12+I13</f>
        <v>577132465.40358233</v>
      </c>
      <c r="J11" s="68">
        <f>+J12+J13</f>
        <v>88608689.506902993</v>
      </c>
      <c r="K11" s="67">
        <f t="shared" si="4"/>
        <v>665741154.91048539</v>
      </c>
      <c r="L11" s="68">
        <f>L12+L13</f>
        <v>607288901.82237005</v>
      </c>
      <c r="M11" s="67">
        <f t="shared" si="4"/>
        <v>512549559.38746297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1302056550.7739272</v>
      </c>
      <c r="AA11" s="46">
        <f t="shared" si="2"/>
        <v>1302076523.0085747</v>
      </c>
      <c r="AB11" s="49">
        <v>508734585.13999999</v>
      </c>
      <c r="AC11" s="48">
        <f>+AA11-AB11</f>
        <v>793341937.86857474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29653891</v>
      </c>
      <c r="E12" s="65">
        <f>+C12+D12</f>
        <v>216643102</v>
      </c>
      <c r="F12" s="65">
        <v>22900579.047499999</v>
      </c>
      <c r="G12" s="72">
        <v>141583035.50999999</v>
      </c>
      <c r="H12" s="65">
        <f t="shared" ref="H12:H19" si="5">F12+G12</f>
        <v>164483614.5575</v>
      </c>
      <c r="I12" s="73">
        <f>152871051.717924+17784850.1863659</f>
        <v>170655901.9042899</v>
      </c>
      <c r="J12" s="74">
        <v>26977244.420810115</v>
      </c>
      <c r="K12" s="65">
        <f t="shared" ref="K12:K18" si="6">I12+J12</f>
        <v>197633146.3251</v>
      </c>
      <c r="L12" s="66">
        <f>170272278.125437-462268.9/1.9558+11311869.43/1.9558+8812006.36/1.9558</f>
        <v>180325252.29968795</v>
      </c>
      <c r="M12" s="66">
        <f>243992468.84/1.9558</f>
        <v>124753281.95111975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386530907.58263057</v>
      </c>
      <c r="AA12" s="49">
        <f t="shared" si="2"/>
        <v>386536836.57702035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61959271</v>
      </c>
      <c r="E13" s="65">
        <f t="shared" ref="E13:E19" si="7">+C13+D13</f>
        <v>470080237</v>
      </c>
      <c r="F13" s="65">
        <v>64852366.860000007</v>
      </c>
      <c r="G13" s="75">
        <v>325368925.31</v>
      </c>
      <c r="H13" s="65">
        <f t="shared" si="5"/>
        <v>390221292.17000002</v>
      </c>
      <c r="I13" s="73">
        <f>349244855.48786+57231708.0114325</f>
        <v>406476563.49929249</v>
      </c>
      <c r="J13" s="76">
        <v>61631445.086092882</v>
      </c>
      <c r="K13" s="65">
        <f>I13+J13</f>
        <v>468108008.58538538</v>
      </c>
      <c r="L13" s="65">
        <f>419794592.333808-35158.65/1.9558+11918255.82/1.9558+2138144.88/1.9558</f>
        <v>426963649.52268213</v>
      </c>
      <c r="M13" s="65">
        <f>758451959.41/1.9558</f>
        <v>387796277.43634319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915525643.1912967</v>
      </c>
      <c r="AA13" s="49">
        <f t="shared" si="2"/>
        <v>915539686.43155432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221858660</v>
      </c>
      <c r="E14" s="67">
        <f t="shared" si="7"/>
        <v>1599658798</v>
      </c>
      <c r="F14" s="77">
        <v>182673768.41625002</v>
      </c>
      <c r="G14" s="68">
        <v>1006647892.4600005</v>
      </c>
      <c r="H14" s="68">
        <f t="shared" si="5"/>
        <v>1189321660.8762505</v>
      </c>
      <c r="I14" s="67">
        <f>1179500057.72792+102490366.483795</f>
        <v>1281990424.211715</v>
      </c>
      <c r="J14" s="78">
        <v>208147069.0108088</v>
      </c>
      <c r="K14" s="68">
        <f t="shared" si="6"/>
        <v>1490137493.2225237</v>
      </c>
      <c r="L14" s="68">
        <f>1188281485.87372-3163187.13/1.9558+159375641.06/1.9558+9253939.5/1.9558+57690953.87/1.9558</f>
        <v>1302381775.9340532</v>
      </c>
      <c r="M14" s="68">
        <f>2060371640.12/1.9558</f>
        <v>1053467450.7209326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2914410909.2446117</v>
      </c>
      <c r="AA14" s="46">
        <f t="shared" si="2"/>
        <v>2914455613.3694086</v>
      </c>
      <c r="AB14" s="49">
        <v>1591964903.49</v>
      </c>
      <c r="AC14" s="48">
        <f>+AA14-AB14</f>
        <v>1322490709.8794086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165102510</v>
      </c>
      <c r="E15" s="68">
        <f>+C15+D15</f>
        <v>1372016142</v>
      </c>
      <c r="F15" s="68">
        <v>222903094.41999999</v>
      </c>
      <c r="G15" s="68">
        <v>984010537.58000004</v>
      </c>
      <c r="H15" s="68">
        <f t="shared" si="5"/>
        <v>1206913632</v>
      </c>
      <c r="I15" s="79">
        <v>1173862699.1642091</v>
      </c>
      <c r="J15" s="79">
        <v>163375451.95290712</v>
      </c>
      <c r="K15" s="68">
        <f t="shared" si="6"/>
        <v>1337238151.1171162</v>
      </c>
      <c r="L15" s="68">
        <f>1282592696.30127-590475.7/1.9558+55535867.96/1.9558</f>
        <v>1310686260.1932833</v>
      </c>
      <c r="M15" s="68">
        <f>2392427414.48/1.9558</f>
        <v>1223247476.4699867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2615370375.9548559</v>
      </c>
      <c r="AA15" s="46">
        <f t="shared" si="2"/>
        <v>2615410493.0993896</v>
      </c>
      <c r="AB15" s="49">
        <v>1226822694.46</v>
      </c>
      <c r="AC15" s="48">
        <f>+AA15-AB15</f>
        <v>1388587798.6393895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212049066</f>
        <v>212049066</v>
      </c>
      <c r="E16" s="68">
        <f t="shared" si="7"/>
        <v>1655425001</v>
      </c>
      <c r="F16" s="68">
        <v>222667669.54624999</v>
      </c>
      <c r="G16" s="68">
        <v>1220708265.4499998</v>
      </c>
      <c r="H16" s="68">
        <f>F16+G16</f>
        <v>1443375934.9962497</v>
      </c>
      <c r="I16" s="67">
        <f>1187267833.48323+205608448.091092+30246874.2170843</f>
        <v>1423123155.7914066</v>
      </c>
      <c r="J16" s="78">
        <v>209517852.96762958</v>
      </c>
      <c r="K16" s="68">
        <f>I16+J16</f>
        <v>1632641008.7590363</v>
      </c>
      <c r="L16" s="68">
        <f>1580432028.06201-1131392.16/1.9558</f>
        <v>1579853547.5629816</v>
      </c>
      <c r="M16" s="68">
        <f>2628871370.08/1.9558</f>
        <v>1344141205.685653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3193119284.930923</v>
      </c>
      <c r="AA16" s="46">
        <f t="shared" si="2"/>
        <v>3193168264.1611857</v>
      </c>
      <c r="AB16" s="49">
        <v>1216935553</v>
      </c>
      <c r="AC16" s="48">
        <f>+AA16-AB16</f>
        <v>1976232711.1611857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41458720</v>
      </c>
      <c r="E18" s="68">
        <f t="shared" si="7"/>
        <v>279857582</v>
      </c>
      <c r="F18" s="68">
        <v>31092785.035</v>
      </c>
      <c r="G18" s="68">
        <v>196488739.14000002</v>
      </c>
      <c r="H18" s="68">
        <f t="shared" si="5"/>
        <v>227581524.17500001</v>
      </c>
      <c r="I18" s="67">
        <f>229900783.144581+3465703.94154911</f>
        <v>233366487.08613011</v>
      </c>
      <c r="J18" s="78">
        <v>40570726.437278949</v>
      </c>
      <c r="K18" s="68">
        <f t="shared" si="6"/>
        <v>273937213.52340907</v>
      </c>
      <c r="L18" s="68">
        <f>244845348.482385-1238676.04/1.9558+20479880.81/1.9558+15771182.56/1.9558</f>
        <v>262747172.45722908</v>
      </c>
      <c r="M18" s="68">
        <f>424678014.75/1.9558</f>
        <v>217137751.68728909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535766402.20908344</v>
      </c>
      <c r="AA18" s="46">
        <f t="shared" si="2"/>
        <v>535774620.32548916</v>
      </c>
      <c r="AB18" s="49">
        <v>184210896</v>
      </c>
      <c r="AC18" s="48">
        <f>+AA18-AB18</f>
        <v>351563724.32548916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105333218.356066+37927034.7729608</f>
        <v>143260253.1290268</v>
      </c>
      <c r="J19" s="78">
        <v>18588215.004011724</v>
      </c>
      <c r="K19" s="68">
        <f>I19+J19</f>
        <v>161848468.13303852</v>
      </c>
      <c r="L19" s="68">
        <f>161845134.844071</f>
        <v>161845134.844071</v>
      </c>
      <c r="M19" s="68">
        <f>312201151.93/1.9558</f>
        <v>159628362.78249311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316543233.97459674</v>
      </c>
      <c r="AA19" s="46">
        <f t="shared" si="2"/>
        <v>316548089.42864072</v>
      </c>
      <c r="AB19" s="49">
        <v>192103600.88</v>
      </c>
      <c r="AC19" s="53">
        <f>+AA19-AB19</f>
        <v>124444488.54864073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1221899938</v>
      </c>
      <c r="E20" s="67">
        <f>+C20+D20</f>
        <v>9289597543</v>
      </c>
      <c r="F20" s="67">
        <f t="shared" ref="F20:M20" si="8">+F5+F8+F11+F14+F15+F16+F17+F18+F19</f>
        <v>1110641291.5762501</v>
      </c>
      <c r="G20" s="67">
        <f t="shared" si="8"/>
        <v>6335894401.9800005</v>
      </c>
      <c r="H20" s="67">
        <f t="shared" si="8"/>
        <v>7446535693.5562506</v>
      </c>
      <c r="I20" s="68">
        <f t="shared" si="8"/>
        <v>7651844606.9021654</v>
      </c>
      <c r="J20" s="68">
        <f t="shared" si="8"/>
        <v>1157581505.0007443</v>
      </c>
      <c r="K20" s="68">
        <f t="shared" si="8"/>
        <v>8809426111.9029083</v>
      </c>
      <c r="L20" s="67">
        <f>+L5+L8+L11+L14+L15+L16+L17+L18+L19</f>
        <v>8229460294.0007992</v>
      </c>
      <c r="M20" s="67">
        <f t="shared" si="8"/>
        <v>6758580248.2385788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2024-05-27T13:24:21Z</dcterms:modified>
</cp:coreProperties>
</file>