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RAVKI\SCF spravki\INTERNET\2014-2020\2025\01.2025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info_EUR_BUL'!$A$1:$M$22</definedName>
  </definedNames>
  <calcPr calcId="162913"/>
</workbook>
</file>

<file path=xl/calcChain.xml><?xml version="1.0" encoding="utf-8"?>
<calcChain xmlns="http://schemas.openxmlformats.org/spreadsheetml/2006/main">
  <c r="L17" i="5" l="1"/>
  <c r="I13" i="5"/>
  <c r="I12" i="5"/>
  <c r="I10" i="5" l="1"/>
  <c r="I9" i="5"/>
  <c r="I18" i="5" l="1"/>
  <c r="I16" i="5"/>
  <c r="I14" i="5"/>
  <c r="I7" i="5"/>
  <c r="I6" i="5"/>
  <c r="C20" i="5" l="1"/>
  <c r="L12" i="5" l="1"/>
  <c r="L18" i="5" l="1"/>
  <c r="L16" i="5"/>
  <c r="L15" i="5"/>
  <c r="L14" i="5"/>
  <c r="L13" i="5" l="1"/>
  <c r="H6" i="5" l="1"/>
  <c r="M16" i="5" l="1"/>
  <c r="M19" i="5" l="1"/>
  <c r="M18" i="5"/>
  <c r="M15" i="5"/>
  <c r="M14" i="5"/>
  <c r="M13" i="5"/>
  <c r="M12" i="5"/>
  <c r="L19" i="5" l="1"/>
  <c r="K16" i="5" l="1"/>
  <c r="D16" i="5" l="1"/>
  <c r="E10" i="5" l="1"/>
  <c r="E9" i="5"/>
  <c r="H18" i="5" l="1"/>
  <c r="W835" i="5" l="1"/>
  <c r="C16" i="5" l="1"/>
  <c r="C15" i="5" l="1"/>
  <c r="M5" i="5" l="1"/>
  <c r="M8" i="5"/>
  <c r="M11" i="5"/>
  <c r="M20" i="5" l="1"/>
  <c r="C19" i="5"/>
  <c r="L11" i="5" l="1"/>
  <c r="L8" i="5"/>
  <c r="L5" i="5"/>
  <c r="L20" i="5" l="1"/>
  <c r="K6" i="5" l="1"/>
  <c r="H7" i="5" l="1"/>
  <c r="H9" i="5"/>
  <c r="H10" i="5"/>
  <c r="H8" i="5" l="1"/>
  <c r="C13" i="5" l="1"/>
  <c r="E15" i="5" l="1"/>
  <c r="E12" i="5" l="1"/>
  <c r="C14" i="5"/>
  <c r="E14" i="5" s="1"/>
  <c r="K19" i="5" l="1"/>
  <c r="H15" i="5" l="1"/>
  <c r="H16" i="5"/>
  <c r="E7" i="5" l="1"/>
  <c r="K15" i="5" l="1"/>
  <c r="K17" i="5"/>
  <c r="K18" i="5"/>
  <c r="H19" i="5" l="1"/>
  <c r="E19" i="5"/>
  <c r="E18" i="5"/>
  <c r="H17" i="5"/>
  <c r="E17" i="5"/>
  <c r="E16" i="5"/>
  <c r="H14" i="5"/>
  <c r="H13" i="5"/>
  <c r="E13" i="5"/>
  <c r="H12" i="5"/>
  <c r="F11" i="5"/>
  <c r="D11" i="5"/>
  <c r="C11" i="5"/>
  <c r="G8" i="5"/>
  <c r="F8" i="5"/>
  <c r="D8" i="5"/>
  <c r="C8" i="5"/>
  <c r="E6" i="5"/>
  <c r="G5" i="5"/>
  <c r="F5" i="5"/>
  <c r="D5" i="5"/>
  <c r="C5" i="5"/>
  <c r="E8" i="5" l="1"/>
  <c r="E5" i="5"/>
  <c r="D20" i="5"/>
  <c r="F20" i="5"/>
  <c r="H11" i="5"/>
  <c r="E11" i="5"/>
  <c r="H5" i="5"/>
  <c r="G11" i="5"/>
  <c r="G20" i="5" s="1"/>
  <c r="E20" i="5" l="1"/>
  <c r="H20" i="5"/>
  <c r="K12" i="5" l="1"/>
  <c r="I5" i="5" l="1"/>
  <c r="I11" i="5" l="1"/>
  <c r="K13" i="5"/>
  <c r="J11" i="5"/>
  <c r="K11" i="5" l="1"/>
  <c r="K14" i="5"/>
  <c r="I8" i="5" l="1"/>
  <c r="I20" i="5" s="1"/>
  <c r="K10" i="5"/>
  <c r="J8" i="5"/>
  <c r="K9" i="5"/>
  <c r="K8" i="5" l="1"/>
  <c r="J5" i="5" l="1"/>
  <c r="J20" i="5"/>
  <c r="K7" i="5"/>
  <c r="K5" i="5" s="1"/>
  <c r="K20" i="5" s="1"/>
</calcChain>
</file>

<file path=xl/sharedStrings.xml><?xml version="1.0" encoding="utf-8"?>
<sst xmlns="http://schemas.openxmlformats.org/spreadsheetml/2006/main" count="47" uniqueCount="29">
  <si>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</si>
  <si>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</si>
  <si>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</si>
  <si>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</si>
  <si>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</si>
  <si>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</si>
  <si>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</si>
  <si>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</si>
  <si>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</si>
  <si>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</si>
  <si>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</si>
  <si>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</si>
  <si>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</si>
  <si>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</si>
  <si>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</si>
  <si>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</si>
  <si>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</si>
  <si>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</si>
  <si>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</si>
  <si>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</si>
  <si>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</si>
  <si>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</si>
  <si>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31.01.2025</t>
  </si>
  <si>
    <t>Получени средства от ЕК на основание изпратени заявления за плащане към 31.01.2025</t>
  </si>
  <si>
    <t>Общо получени средства от ЕК към 31.01.2025</t>
  </si>
  <si>
    <t>Платено към 31.01.2025</t>
  </si>
  <si>
    <t>Общо платено към 31.01.2025</t>
  </si>
  <si>
    <t>Обща сума на публичните разходи, декларирани пред ЕК със Заявления за плащане 
към 31.01.2025</t>
  </si>
  <si>
    <t>Обща сума на публичните разходи, декларирани пред ЕК с Годишни счетоводни отчети 
към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</si>
</sst>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\ _л_в_-;\-* #,##0\ _л_в_-;_-* &quot;-&quot;????\ _л_в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 tint="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/>
    <xf numFmtId="0" fontId="3" fillId="0" borderId="0" xfId="0" applyFont="1" applyFill="1"/>
    <xf numFmtId="169" fontId="10" fillId="0" borderId="0" xfId="0" applyNumberFormat="1" applyFont="1" applyFill="1"/>
    <xf numFmtId="0" fontId="4" fillId="0" borderId="0" xfId="0" applyFont="1" applyFill="1"/>
    <xf numFmtId="169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71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 wrapText="1"/>
    </xf>
    <xf numFmtId="169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68" fontId="4" fillId="0" borderId="0" xfId="0" applyNumberFormat="1" applyFont="1" applyFill="1"/>
    <xf numFmtId="172" fontId="3" fillId="0" borderId="0" xfId="0" applyNumberFormat="1" applyFont="1" applyFill="1" applyAlignment="1">
      <alignment horizontal="center" vertical="center"/>
    </xf>
    <xf numFmtId="167" fontId="11" fillId="0" borderId="0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9" fontId="3" fillId="0" borderId="0" xfId="0" applyNumberFormat="1" applyFont="1" applyFill="1" applyBorder="1"/>
    <xf numFmtId="169" fontId="5" fillId="2" borderId="1" xfId="0" applyNumberFormat="1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169" fontId="4" fillId="2" borderId="1" xfId="1" applyNumberFormat="1" applyFont="1" applyFill="1" applyBorder="1" applyAlignment="1">
      <alignment horizontal="right" vertical="center"/>
    </xf>
    <xf numFmtId="169" fontId="6" fillId="2" borderId="1" xfId="0" applyNumberFormat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165" fontId="3" fillId="0" borderId="0" xfId="1" applyFont="1" applyFill="1" applyBorder="1"/>
    <xf numFmtId="165" fontId="3" fillId="0" borderId="0" xfId="1" applyFont="1" applyFill="1"/>
    <xf numFmtId="165" fontId="4" fillId="0" borderId="0" xfId="1" applyFont="1" applyFill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>
      <alignment vertical="center"/>
    </xf>
    <xf numFmtId="169" fontId="4" fillId="2" borderId="1" xfId="0" applyNumberFormat="1" applyFont="1" applyFill="1" applyBorder="1" applyAlignment="1">
      <alignment vertical="center"/>
    </xf>
    <xf numFmtId="169" fontId="3" fillId="2" borderId="1" xfId="0" applyNumberFormat="1" applyFont="1" applyFill="1" applyBorder="1" applyAlignment="1">
      <alignment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0" sqref="E20"/>
    </sheetView>
  </sheetViews>
  <sheetFormatPr defaultColWidth="9.140625" defaultRowHeight="15" x14ac:dyDescent="0.25"/>
  <cols>
    <col min="1" max="1" width="37.85546875" style="11" customWidth="1"/>
    <col min="2" max="2" width="7.85546875" style="21" customWidth="1"/>
    <col min="3" max="3" width="15.85546875" style="21" bestFit="1" customWidth="1"/>
    <col min="4" max="4" width="15.7109375" style="21" customWidth="1"/>
    <col min="5" max="5" width="17" style="21" customWidth="1"/>
    <col min="6" max="6" width="16.42578125" style="21" customWidth="1"/>
    <col min="7" max="7" width="15.5703125" style="21" customWidth="1"/>
    <col min="8" max="8" width="15.42578125" style="21" customWidth="1"/>
    <col min="9" max="9" width="19" style="11" customWidth="1"/>
    <col min="10" max="10" width="17" style="11" customWidth="1"/>
    <col min="11" max="11" width="16.140625" style="11" customWidth="1"/>
    <col min="12" max="12" width="19.42578125" style="11" customWidth="1"/>
    <col min="13" max="13" width="19" style="11" customWidth="1"/>
    <col min="14" max="14" width="22.28515625" style="36" customWidth="1"/>
    <col min="15" max="15" width="21.7109375" style="36" bestFit="1" customWidth="1"/>
    <col min="16" max="16" width="19.28515625" style="11" customWidth="1"/>
    <col min="17" max="17" width="0.85546875" style="11" customWidth="1"/>
    <col min="18" max="18" width="17.7109375" style="11" customWidth="1"/>
    <col min="19" max="19" width="18.5703125" style="11" customWidth="1"/>
    <col min="20" max="20" width="36.140625" style="11" customWidth="1"/>
    <col min="21" max="16384" width="9.140625" style="11"/>
  </cols>
  <sheetData>
    <row r="1" spans="1:21" s="3" customFormat="1" ht="11.25" customHeight="1" x14ac:dyDescent="0.2">
      <c r="A1" s="1"/>
      <c r="B1" s="1"/>
      <c r="C1" s="2"/>
      <c r="D1" s="2"/>
      <c r="E1" s="2"/>
      <c r="F1" s="2"/>
      <c r="G1" s="2"/>
      <c r="H1" s="2"/>
      <c r="N1" s="34"/>
      <c r="O1" s="34"/>
    </row>
    <row r="2" spans="1:21" s="4" customFormat="1" ht="12.75" customHeight="1" x14ac:dyDescent="0.2">
      <c r="A2" s="53" t="s">
        <v>0</v>
      </c>
      <c r="B2" s="53" t="s">
        <v>1</v>
      </c>
      <c r="C2" s="51" t="s">
        <v>17</v>
      </c>
      <c r="D2" s="56" t="s">
        <v>18</v>
      </c>
      <c r="E2" s="51" t="s">
        <v>19</v>
      </c>
      <c r="F2" s="51" t="s">
        <v>22</v>
      </c>
      <c r="G2" s="51" t="s">
        <v>23</v>
      </c>
      <c r="H2" s="51" t="s">
        <v>24</v>
      </c>
      <c r="I2" s="58" t="s">
        <v>25</v>
      </c>
      <c r="J2" s="59"/>
      <c r="K2" s="51" t="s">
        <v>26</v>
      </c>
      <c r="L2" s="51" t="s">
        <v>27</v>
      </c>
      <c r="M2" s="51" t="s">
        <v>28</v>
      </c>
      <c r="N2" s="34"/>
      <c r="O2" s="34"/>
      <c r="P2" s="3"/>
      <c r="Q2" s="3"/>
      <c r="R2" s="3"/>
    </row>
    <row r="3" spans="1:21" s="4" customFormat="1" ht="92.25" customHeight="1" x14ac:dyDescent="0.2">
      <c r="A3" s="54"/>
      <c r="B3" s="54"/>
      <c r="C3" s="55"/>
      <c r="D3" s="57"/>
      <c r="E3" s="55"/>
      <c r="F3" s="55"/>
      <c r="G3" s="55"/>
      <c r="H3" s="55"/>
      <c r="I3" s="25" t="s">
        <v>2</v>
      </c>
      <c r="J3" s="25" t="s">
        <v>5</v>
      </c>
      <c r="K3" s="52"/>
      <c r="L3" s="52"/>
      <c r="M3" s="52"/>
      <c r="N3" s="34"/>
      <c r="O3" s="34"/>
      <c r="P3" s="3"/>
      <c r="Q3" s="3"/>
      <c r="R3" s="3"/>
    </row>
    <row r="4" spans="1:21" s="4" customFormat="1" ht="18.75" customHeight="1" x14ac:dyDescent="0.2">
      <c r="A4" s="5">
        <v>1</v>
      </c>
      <c r="B4" s="26">
        <v>2</v>
      </c>
      <c r="C4" s="27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7">
        <v>10</v>
      </c>
      <c r="K4" s="27">
        <v>11</v>
      </c>
      <c r="L4" s="27">
        <v>12</v>
      </c>
      <c r="M4" s="27">
        <v>13</v>
      </c>
      <c r="N4" s="34"/>
      <c r="O4" s="34"/>
      <c r="P4" s="3"/>
      <c r="Q4" s="3"/>
      <c r="R4" s="3"/>
    </row>
    <row r="5" spans="1:21" s="9" customFormat="1" ht="39.6" customHeight="1" x14ac:dyDescent="0.25">
      <c r="A5" s="37" t="s">
        <v>6</v>
      </c>
      <c r="B5" s="38" t="s">
        <v>3</v>
      </c>
      <c r="C5" s="32">
        <f>C6+C7</f>
        <v>1520755090</v>
      </c>
      <c r="D5" s="32">
        <f>D6+D7</f>
        <v>242780313</v>
      </c>
      <c r="E5" s="32">
        <f>E6+E7</f>
        <v>1763535403</v>
      </c>
      <c r="F5" s="32">
        <f t="shared" ref="F5:M5" si="0">F6+F7</f>
        <v>185179115.40000001</v>
      </c>
      <c r="G5" s="6">
        <f t="shared" si="0"/>
        <v>1312352060.8299999</v>
      </c>
      <c r="H5" s="6">
        <f t="shared" si="0"/>
        <v>1497531176.23</v>
      </c>
      <c r="I5" s="6">
        <f>+I6+I7</f>
        <v>1511948286.95</v>
      </c>
      <c r="J5" s="6">
        <f>+J6+J7</f>
        <v>241667294.19</v>
      </c>
      <c r="K5" s="6">
        <f>K6+K7</f>
        <v>1753615581.1399999</v>
      </c>
      <c r="L5" s="32">
        <f>L6+L7</f>
        <v>1753260874.3041015</v>
      </c>
      <c r="M5" s="32">
        <f t="shared" si="0"/>
        <v>1143731893.7723694</v>
      </c>
      <c r="N5" s="34"/>
      <c r="O5" s="34"/>
      <c r="P5" s="3"/>
      <c r="Q5" s="3"/>
      <c r="R5" s="3"/>
      <c r="S5" s="10"/>
      <c r="T5" s="8"/>
      <c r="U5" s="8"/>
    </row>
    <row r="6" spans="1:21" ht="29.25" customHeight="1" x14ac:dyDescent="0.25">
      <c r="A6" s="39" t="s">
        <v>9</v>
      </c>
      <c r="B6" s="40" t="s">
        <v>3</v>
      </c>
      <c r="C6" s="41">
        <v>438611756</v>
      </c>
      <c r="D6" s="41">
        <v>76607959</v>
      </c>
      <c r="E6" s="30">
        <f>+C6+D6</f>
        <v>515219715</v>
      </c>
      <c r="F6" s="29">
        <v>65162124.003750004</v>
      </c>
      <c r="G6" s="44">
        <v>379701017.55999994</v>
      </c>
      <c r="H6" s="45">
        <f>F6+G6</f>
        <v>444863141.56374997</v>
      </c>
      <c r="I6" s="29">
        <f>425395808.45+4500000</f>
        <v>429895808.44999999</v>
      </c>
      <c r="J6" s="29">
        <v>75069848.549999997</v>
      </c>
      <c r="K6" s="44">
        <f>+I6+J6</f>
        <v>504965657</v>
      </c>
      <c r="L6" s="60">
        <v>504846664.753308</v>
      </c>
      <c r="M6" s="30">
        <v>481642596.39022392</v>
      </c>
      <c r="N6" s="34"/>
      <c r="O6" s="34"/>
      <c r="P6" s="3"/>
      <c r="Q6" s="3"/>
      <c r="R6" s="3"/>
      <c r="S6" s="10"/>
      <c r="T6" s="12"/>
    </row>
    <row r="7" spans="1:21" ht="29.25" customHeight="1" x14ac:dyDescent="0.25">
      <c r="A7" s="39" t="s">
        <v>10</v>
      </c>
      <c r="B7" s="40" t="s">
        <v>3</v>
      </c>
      <c r="C7" s="41">
        <v>1082143334</v>
      </c>
      <c r="D7" s="41">
        <v>166172354</v>
      </c>
      <c r="E7" s="30">
        <f>+C7+D7</f>
        <v>1248315688</v>
      </c>
      <c r="F7" s="29">
        <v>120016991.39624999</v>
      </c>
      <c r="G7" s="44">
        <v>932651043.26999998</v>
      </c>
      <c r="H7" s="45">
        <f>F7+G7</f>
        <v>1052668034.66625</v>
      </c>
      <c r="I7" s="29">
        <f>944052191.95+138000286.55</f>
        <v>1082052478.5</v>
      </c>
      <c r="J7" s="29">
        <v>166597445.63999999</v>
      </c>
      <c r="K7" s="44">
        <f>+I7+J7</f>
        <v>1248649924.1399999</v>
      </c>
      <c r="L7" s="60">
        <v>1248414209.5507934</v>
      </c>
      <c r="M7" s="30">
        <v>662089297.3821454</v>
      </c>
      <c r="N7" s="34"/>
      <c r="O7" s="34"/>
      <c r="P7" s="3"/>
      <c r="Q7" s="3"/>
      <c r="R7" s="3"/>
      <c r="S7" s="10"/>
      <c r="T7" s="12"/>
    </row>
    <row r="8" spans="1:21" s="9" customFormat="1" ht="29.25" customHeight="1" x14ac:dyDescent="0.25">
      <c r="A8" s="37" t="s">
        <v>7</v>
      </c>
      <c r="B8" s="38" t="s">
        <v>3</v>
      </c>
      <c r="C8" s="32">
        <f>C9+C10</f>
        <v>1439963913</v>
      </c>
      <c r="D8" s="32">
        <f t="shared" ref="D8:K8" si="1">D9+D10</f>
        <v>228540695</v>
      </c>
      <c r="E8" s="32">
        <f>E9+E10</f>
        <v>1668504608</v>
      </c>
      <c r="F8" s="32">
        <f t="shared" si="1"/>
        <v>158146291.68124998</v>
      </c>
      <c r="G8" s="6">
        <f t="shared" si="1"/>
        <v>1274641578.6200001</v>
      </c>
      <c r="H8" s="6">
        <f>H9+H10</f>
        <v>1432787870.30125</v>
      </c>
      <c r="I8" s="32">
        <f>+I9+I10</f>
        <v>1401289238.5599999</v>
      </c>
      <c r="J8" s="32">
        <f>+J9+J10</f>
        <v>221717100.65000001</v>
      </c>
      <c r="K8" s="6">
        <f t="shared" si="1"/>
        <v>1623006339.21</v>
      </c>
      <c r="L8" s="32">
        <f>L9+L10</f>
        <v>1604511259.0046015</v>
      </c>
      <c r="M8" s="32">
        <f>M9+M10</f>
        <v>1002674983.1577871</v>
      </c>
      <c r="N8" s="34"/>
      <c r="O8" s="34"/>
      <c r="P8" s="3"/>
      <c r="Q8" s="3"/>
      <c r="R8" s="3"/>
      <c r="S8" s="10"/>
      <c r="T8" s="8"/>
    </row>
    <row r="9" spans="1:21" ht="29.25" customHeight="1" x14ac:dyDescent="0.25">
      <c r="A9" s="39" t="s">
        <v>9</v>
      </c>
      <c r="B9" s="40" t="s">
        <v>3</v>
      </c>
      <c r="C9" s="41">
        <v>335717166</v>
      </c>
      <c r="D9" s="41">
        <v>52361856</v>
      </c>
      <c r="E9" s="30">
        <f>+C9+D9</f>
        <v>388079022</v>
      </c>
      <c r="F9" s="29">
        <v>36031153.328749999</v>
      </c>
      <c r="G9" s="44">
        <v>312278667.89000005</v>
      </c>
      <c r="H9" s="45">
        <f>F9+G9</f>
        <v>348309821.21875006</v>
      </c>
      <c r="I9" s="29">
        <f>294444571.91+38997936.92</f>
        <v>333442508.83000004</v>
      </c>
      <c r="J9" s="29">
        <v>51960806.810000002</v>
      </c>
      <c r="K9" s="44">
        <f>I9+J9</f>
        <v>385403315.64000005</v>
      </c>
      <c r="L9" s="60">
        <v>380445267.13591039</v>
      </c>
      <c r="M9" s="30">
        <v>225607199.45290929</v>
      </c>
      <c r="N9" s="34"/>
      <c r="O9" s="34"/>
      <c r="P9" s="3"/>
      <c r="Q9" s="3"/>
      <c r="R9" s="3"/>
      <c r="S9" s="10"/>
      <c r="T9" s="12"/>
    </row>
    <row r="10" spans="1:21" ht="29.25" customHeight="1" x14ac:dyDescent="0.25">
      <c r="A10" s="39" t="s">
        <v>10</v>
      </c>
      <c r="B10" s="40" t="s">
        <v>3</v>
      </c>
      <c r="C10" s="41">
        <v>1104246747</v>
      </c>
      <c r="D10" s="41">
        <v>176178839</v>
      </c>
      <c r="E10" s="30">
        <f>+C10+D10</f>
        <v>1280425586</v>
      </c>
      <c r="F10" s="29">
        <v>122115138.35249999</v>
      </c>
      <c r="G10" s="44">
        <v>962362910.73000002</v>
      </c>
      <c r="H10" s="45">
        <f>F10+G10</f>
        <v>1084478049.0825</v>
      </c>
      <c r="I10" s="29">
        <f>961952331.78+105894397.95</f>
        <v>1067846729.73</v>
      </c>
      <c r="J10" s="29">
        <v>169756293.84</v>
      </c>
      <c r="K10" s="44">
        <f>I10+J10</f>
        <v>1237603023.5699999</v>
      </c>
      <c r="L10" s="60">
        <v>1224065991.8686912</v>
      </c>
      <c r="M10" s="30">
        <v>777067783.70487773</v>
      </c>
      <c r="N10" s="34"/>
      <c r="O10" s="34"/>
      <c r="P10" s="3"/>
      <c r="Q10" s="3"/>
      <c r="R10" s="3"/>
      <c r="S10" s="10"/>
      <c r="T10" s="12"/>
    </row>
    <row r="11" spans="1:21" s="9" customFormat="1" ht="27.75" customHeight="1" x14ac:dyDescent="0.25">
      <c r="A11" s="37" t="s">
        <v>13</v>
      </c>
      <c r="B11" s="38" t="s">
        <v>3</v>
      </c>
      <c r="C11" s="32">
        <f>C12+C13</f>
        <v>595110177</v>
      </c>
      <c r="D11" s="32">
        <f t="shared" ref="D11:M11" si="2">D12+D13</f>
        <v>91613162</v>
      </c>
      <c r="E11" s="32">
        <f t="shared" si="2"/>
        <v>686723339</v>
      </c>
      <c r="F11" s="32">
        <f t="shared" si="2"/>
        <v>87752945.907499999</v>
      </c>
      <c r="G11" s="6">
        <f t="shared" si="2"/>
        <v>507357231.08999997</v>
      </c>
      <c r="H11" s="6">
        <f t="shared" si="2"/>
        <v>595110176.99749994</v>
      </c>
      <c r="I11" s="32">
        <f>+I12+I13</f>
        <v>592632619.98000002</v>
      </c>
      <c r="J11" s="32">
        <f>+J12+J13</f>
        <v>91359620.180000007</v>
      </c>
      <c r="K11" s="6">
        <f t="shared" si="2"/>
        <v>683992240.15999997</v>
      </c>
      <c r="L11" s="32">
        <f>L12+L13</f>
        <v>676343598.65742481</v>
      </c>
      <c r="M11" s="32">
        <f t="shared" si="2"/>
        <v>512549559.38746297</v>
      </c>
      <c r="N11" s="34"/>
      <c r="O11" s="34"/>
      <c r="P11" s="3"/>
      <c r="Q11" s="3"/>
      <c r="R11" s="3"/>
      <c r="S11" s="10"/>
      <c r="T11" s="8"/>
    </row>
    <row r="12" spans="1:21" s="13" customFormat="1" ht="29.25" customHeight="1" x14ac:dyDescent="0.25">
      <c r="A12" s="39" t="s">
        <v>9</v>
      </c>
      <c r="B12" s="40" t="s">
        <v>3</v>
      </c>
      <c r="C12" s="41">
        <v>186989211</v>
      </c>
      <c r="D12" s="41">
        <v>29653891</v>
      </c>
      <c r="E12" s="30">
        <f>+C12+D12</f>
        <v>216643102</v>
      </c>
      <c r="F12" s="30">
        <v>22900579.047499999</v>
      </c>
      <c r="G12" s="45">
        <v>164088631.94999999</v>
      </c>
      <c r="H12" s="45">
        <f t="shared" ref="H12:H19" si="3">F12+G12</f>
        <v>186989210.9975</v>
      </c>
      <c r="I12" s="30">
        <f>164647039.28+17784850.19</f>
        <v>182431889.47</v>
      </c>
      <c r="J12" s="30">
        <v>29055359.870000001</v>
      </c>
      <c r="K12" s="45">
        <f t="shared" ref="K12:K17" si="4">I12+J12</f>
        <v>211487249.34</v>
      </c>
      <c r="L12" s="61">
        <f>170272278.125437-462268.9/1.9558+11311869.43/1.9558+8812006.36/1.9558+5005667.06/1.9558+60170821.69/1.9558+7285376.09/1.9558</f>
        <v>217374983.78552496</v>
      </c>
      <c r="M12" s="31">
        <f>243992468.84/1.9558</f>
        <v>124753281.95111975</v>
      </c>
      <c r="N12" s="34"/>
      <c r="O12" s="34"/>
      <c r="P12" s="3"/>
      <c r="Q12" s="3"/>
      <c r="R12" s="3"/>
      <c r="S12" s="10"/>
      <c r="T12" s="8"/>
    </row>
    <row r="13" spans="1:21" s="9" customFormat="1" ht="29.25" customHeight="1" x14ac:dyDescent="0.25">
      <c r="A13" s="39" t="s">
        <v>11</v>
      </c>
      <c r="B13" s="40" t="s">
        <v>3</v>
      </c>
      <c r="C13" s="41">
        <f>352102522+56018444</f>
        <v>408120966</v>
      </c>
      <c r="D13" s="41">
        <v>61959271</v>
      </c>
      <c r="E13" s="30">
        <f t="shared" ref="E13:E19" si="5">+C13+D13</f>
        <v>470080237</v>
      </c>
      <c r="F13" s="29">
        <v>64852366.860000007</v>
      </c>
      <c r="G13" s="44">
        <v>343268599.13999999</v>
      </c>
      <c r="H13" s="45">
        <f t="shared" si="3"/>
        <v>408120966</v>
      </c>
      <c r="I13" s="29">
        <f>353057475.06+57143255.45</f>
        <v>410200730.50999999</v>
      </c>
      <c r="J13" s="29">
        <v>62304260.310000002</v>
      </c>
      <c r="K13" s="44">
        <f>I13+J13</f>
        <v>472504990.81999999</v>
      </c>
      <c r="L13" s="60">
        <f>419794592.333808-35158.65/1.9558+11918255.82/1.9558+2138144.88/1.9558+9271219.19/1.9558+8916762.62/1.9558+44407329.42/1.9558</f>
        <v>458968614.87189984</v>
      </c>
      <c r="M13" s="30">
        <f>758451959.41/1.9558</f>
        <v>387796277.43634319</v>
      </c>
      <c r="N13" s="34"/>
      <c r="O13" s="34"/>
      <c r="P13" s="3"/>
      <c r="Q13" s="3"/>
      <c r="R13" s="3"/>
      <c r="S13" s="10"/>
      <c r="T13" s="8"/>
    </row>
    <row r="14" spans="1:21" s="13" customFormat="1" ht="29.25" customHeight="1" x14ac:dyDescent="0.25">
      <c r="A14" s="37" t="s">
        <v>12</v>
      </c>
      <c r="B14" s="38" t="s">
        <v>3</v>
      </c>
      <c r="C14" s="33">
        <f>1311704793+66095345</f>
        <v>1377800138</v>
      </c>
      <c r="D14" s="33">
        <v>221858660</v>
      </c>
      <c r="E14" s="32">
        <f t="shared" si="5"/>
        <v>1599658798</v>
      </c>
      <c r="F14" s="33">
        <v>182673768.41625002</v>
      </c>
      <c r="G14" s="7">
        <v>1177245087.1800005</v>
      </c>
      <c r="H14" s="7">
        <f t="shared" si="3"/>
        <v>1359918855.5962505</v>
      </c>
      <c r="I14" s="33">
        <f>1229358896.04+102490366.48</f>
        <v>1331849262.52</v>
      </c>
      <c r="J14" s="33">
        <v>216945687.53999999</v>
      </c>
      <c r="K14" s="7">
        <f t="shared" si="4"/>
        <v>1548794950.0599999</v>
      </c>
      <c r="L14" s="62">
        <f>1188281485.87372-3163187.13/1.9558+159375641.06/1.9558+9253939.5/1.9558+57690953.87/1.9558+65981263.98/1.9558+367345915.78/1.9558</f>
        <v>1523941843.3029048</v>
      </c>
      <c r="M14" s="33">
        <f>2060371640.12/1.9558</f>
        <v>1053467450.7209326</v>
      </c>
      <c r="N14" s="34"/>
      <c r="O14" s="34"/>
      <c r="P14" s="3"/>
      <c r="Q14" s="3"/>
      <c r="R14" s="3"/>
      <c r="S14" s="10"/>
      <c r="T14" s="8"/>
    </row>
    <row r="15" spans="1:21" s="13" customFormat="1" ht="29.25" customHeight="1" x14ac:dyDescent="0.25">
      <c r="A15" s="42" t="s">
        <v>8</v>
      </c>
      <c r="B15" s="38" t="s">
        <v>3</v>
      </c>
      <c r="C15" s="33">
        <f>996896918+173640925+36375789</f>
        <v>1206913632</v>
      </c>
      <c r="D15" s="33">
        <v>165102510</v>
      </c>
      <c r="E15" s="33">
        <f>+C15+D15</f>
        <v>1372016142</v>
      </c>
      <c r="F15" s="33">
        <v>211645219.29999998</v>
      </c>
      <c r="G15" s="7">
        <v>995268412.70000005</v>
      </c>
      <c r="H15" s="7">
        <f t="shared" si="3"/>
        <v>1206913632</v>
      </c>
      <c r="I15" s="33">
        <v>1207892457.8199999</v>
      </c>
      <c r="J15" s="33">
        <v>165272525.66999999</v>
      </c>
      <c r="K15" s="7">
        <f t="shared" si="4"/>
        <v>1373164983.49</v>
      </c>
      <c r="L15" s="62">
        <f>1282592696.30127-590475.7/1.9558+55535867.96/1.9558+17732401.55/1.9558+78599400.88/1.9558+23068196.34/1.9558</f>
        <v>1371735446.5978236</v>
      </c>
      <c r="M15" s="33">
        <f>2392427414.48/1.9558</f>
        <v>1223247476.4699867</v>
      </c>
      <c r="N15" s="34"/>
      <c r="O15" s="34"/>
      <c r="P15" s="3"/>
      <c r="Q15" s="3"/>
      <c r="R15" s="3"/>
      <c r="S15" s="10"/>
      <c r="T15" s="10"/>
    </row>
    <row r="16" spans="1:21" s="13" customFormat="1" ht="43.15" customHeight="1" x14ac:dyDescent="0.25">
      <c r="A16" s="37" t="s">
        <v>20</v>
      </c>
      <c r="B16" s="38" t="s">
        <v>3</v>
      </c>
      <c r="C16" s="33">
        <f>1428375935+15000000</f>
        <v>1443375935</v>
      </c>
      <c r="D16" s="33">
        <f>212049066</f>
        <v>212049066</v>
      </c>
      <c r="E16" s="33">
        <f t="shared" si="5"/>
        <v>1655425001</v>
      </c>
      <c r="F16" s="33">
        <v>222667669.54624999</v>
      </c>
      <c r="G16" s="7">
        <v>1243932179.2199998</v>
      </c>
      <c r="H16" s="7">
        <f>F16+G16</f>
        <v>1466599848.7662497</v>
      </c>
      <c r="I16" s="33">
        <f>1206348986.49+206004933.26+30504941.64</f>
        <v>1442858861.3900001</v>
      </c>
      <c r="J16" s="33">
        <v>212885115.25999999</v>
      </c>
      <c r="K16" s="7">
        <f>I16+J16</f>
        <v>1655743976.6500001</v>
      </c>
      <c r="L16" s="62">
        <f>1580432028.06201-1131392.16/1.9558+1686952.82/1.9558+27687790.65/1.9558+81002727.9/1.9558</f>
        <v>1636289518.1990385</v>
      </c>
      <c r="M16" s="33">
        <f>2628871370.08/1.9558</f>
        <v>1344141205.685653</v>
      </c>
      <c r="N16" s="34"/>
      <c r="O16" s="34"/>
      <c r="P16" s="3"/>
      <c r="Q16" s="3"/>
      <c r="R16" s="3"/>
      <c r="S16" s="10"/>
      <c r="T16" s="8"/>
    </row>
    <row r="17" spans="1:20" s="13" customFormat="1" ht="29.25" customHeight="1" x14ac:dyDescent="0.2">
      <c r="A17" s="43" t="s">
        <v>14</v>
      </c>
      <c r="B17" s="38" t="s">
        <v>3</v>
      </c>
      <c r="C17" s="33">
        <v>102000000</v>
      </c>
      <c r="D17" s="33">
        <v>0</v>
      </c>
      <c r="E17" s="33">
        <f t="shared" si="5"/>
        <v>102000000</v>
      </c>
      <c r="F17" s="33">
        <v>6502500</v>
      </c>
      <c r="G17" s="7">
        <v>95497500</v>
      </c>
      <c r="H17" s="7">
        <f t="shared" si="3"/>
        <v>102000000</v>
      </c>
      <c r="I17" s="33">
        <v>101999967.73</v>
      </c>
      <c r="J17" s="33">
        <v>0</v>
      </c>
      <c r="K17" s="7">
        <f t="shared" si="4"/>
        <v>101999967.73</v>
      </c>
      <c r="L17" s="33">
        <f>102001564.57</f>
        <v>102001564.56999999</v>
      </c>
      <c r="M17" s="33">
        <v>102001564.57460579</v>
      </c>
      <c r="N17" s="34"/>
      <c r="O17" s="34"/>
      <c r="P17" s="3"/>
      <c r="Q17" s="3"/>
      <c r="R17" s="3"/>
      <c r="S17" s="8"/>
      <c r="T17" s="8"/>
    </row>
    <row r="18" spans="1:20" s="13" customFormat="1" ht="29.25" customHeight="1" x14ac:dyDescent="0.25">
      <c r="A18" s="37" t="s">
        <v>15</v>
      </c>
      <c r="B18" s="38" t="s">
        <v>3</v>
      </c>
      <c r="C18" s="33">
        <v>238398862</v>
      </c>
      <c r="D18" s="33">
        <v>41458720</v>
      </c>
      <c r="E18" s="33">
        <f t="shared" si="5"/>
        <v>279857582</v>
      </c>
      <c r="F18" s="33">
        <v>31092785.035</v>
      </c>
      <c r="G18" s="7">
        <v>207306076.96000004</v>
      </c>
      <c r="H18" s="7">
        <f t="shared" si="3"/>
        <v>238398861.99500003</v>
      </c>
      <c r="I18" s="33">
        <f>234783566.17+3465703.86</f>
        <v>238249270.03</v>
      </c>
      <c r="J18" s="33">
        <v>41432394.030000001</v>
      </c>
      <c r="K18" s="7">
        <f>I18+J18</f>
        <v>279681664.06</v>
      </c>
      <c r="L18" s="62">
        <f>244845348.482385-1238676.04/1.9558+20479880.81/1.9558+15771182.56/1.9558+18962070.61/1.9558+4109661.96/1.9558+8614495.27/1.9558</f>
        <v>278948332.00319499</v>
      </c>
      <c r="M18" s="33">
        <f>424678014.75/1.9558</f>
        <v>217137751.68728909</v>
      </c>
      <c r="N18" s="34"/>
      <c r="O18" s="34"/>
      <c r="P18" s="3"/>
      <c r="Q18" s="3"/>
      <c r="R18" s="3"/>
      <c r="S18" s="10"/>
      <c r="T18" s="8"/>
    </row>
    <row r="19" spans="1:20" s="13" customFormat="1" ht="46.15" customHeight="1" x14ac:dyDescent="0.25">
      <c r="A19" s="37" t="s">
        <v>16</v>
      </c>
      <c r="B19" s="38" t="s">
        <v>3</v>
      </c>
      <c r="C19" s="33">
        <f>104815264+19940383+18624211</f>
        <v>143379858</v>
      </c>
      <c r="D19" s="33">
        <v>18496812</v>
      </c>
      <c r="E19" s="33">
        <f t="shared" si="5"/>
        <v>161876670</v>
      </c>
      <c r="F19" s="33">
        <v>13723121.170000002</v>
      </c>
      <c r="G19" s="7">
        <v>129656736.82999995</v>
      </c>
      <c r="H19" s="7">
        <f t="shared" si="3"/>
        <v>143379857.99999994</v>
      </c>
      <c r="I19" s="33">
        <v>143349427.43000001</v>
      </c>
      <c r="J19" s="33">
        <v>18492886.280000001</v>
      </c>
      <c r="K19" s="7">
        <f>I19+J19</f>
        <v>161842313.71000001</v>
      </c>
      <c r="L19" s="33">
        <f>161845134.844071</f>
        <v>161845134.844071</v>
      </c>
      <c r="M19" s="33">
        <f>312201151.93/1.9558</f>
        <v>159628362.78249311</v>
      </c>
      <c r="N19" s="34"/>
      <c r="O19" s="34"/>
      <c r="P19" s="3"/>
      <c r="Q19" s="3"/>
      <c r="R19" s="3"/>
      <c r="S19" s="10"/>
      <c r="T19" s="8"/>
    </row>
    <row r="20" spans="1:20" s="9" customFormat="1" ht="36" customHeight="1" x14ac:dyDescent="0.2">
      <c r="A20" s="46" t="s">
        <v>4</v>
      </c>
      <c r="B20" s="47"/>
      <c r="C20" s="6">
        <f>+C5+C8+C11+C14+C15+C16+C17+C18+C19</f>
        <v>8067697605</v>
      </c>
      <c r="D20" s="6">
        <f>+D5+D8+D11+D14+D15+D16+D17+D18+D19</f>
        <v>1221899938</v>
      </c>
      <c r="E20" s="6">
        <f>+C20+D20</f>
        <v>9289597543</v>
      </c>
      <c r="F20" s="6">
        <f t="shared" ref="F20:M20" si="6">+F5+F8+F11+F14+F15+F16+F17+F18+F19</f>
        <v>1099383416.45625</v>
      </c>
      <c r="G20" s="6">
        <f t="shared" si="6"/>
        <v>6943256863.4299994</v>
      </c>
      <c r="H20" s="6">
        <f t="shared" si="6"/>
        <v>8042640279.8862495</v>
      </c>
      <c r="I20" s="32">
        <f t="shared" si="6"/>
        <v>7972069392.4099998</v>
      </c>
      <c r="J20" s="32">
        <f>+J5+J8+J11+J14+J15+J16+J17+J18+J19</f>
        <v>1209772623.7999997</v>
      </c>
      <c r="K20" s="6">
        <f t="shared" si="6"/>
        <v>9181842016.2099972</v>
      </c>
      <c r="L20" s="32">
        <f>+L5+L8+L11+L14+L15+L16+L17+L18+L19</f>
        <v>9108877571.48316</v>
      </c>
      <c r="M20" s="6">
        <f t="shared" si="6"/>
        <v>6758580248.2385788</v>
      </c>
      <c r="N20" s="34"/>
      <c r="O20" s="34"/>
      <c r="P20" s="3"/>
      <c r="Q20" s="3"/>
      <c r="R20" s="3"/>
      <c r="S20" s="28"/>
      <c r="T20" s="8"/>
    </row>
    <row r="21" spans="1:20" s="9" customFormat="1" ht="36" hidden="1" customHeight="1" x14ac:dyDescent="0.2">
      <c r="A21" s="48" t="s">
        <v>21</v>
      </c>
      <c r="B21" s="49"/>
      <c r="C21" s="49"/>
      <c r="D21" s="49"/>
      <c r="E21" s="50"/>
      <c r="F21" s="50"/>
      <c r="G21" s="50"/>
      <c r="H21" s="14"/>
      <c r="I21" s="15">
        <v>5313111035</v>
      </c>
      <c r="J21" s="14">
        <v>863951362</v>
      </c>
      <c r="K21" s="14">
        <v>6177062397</v>
      </c>
      <c r="L21" s="16">
        <v>5210023103.3623095</v>
      </c>
      <c r="M21" s="17"/>
      <c r="N21" s="34"/>
      <c r="O21" s="34"/>
      <c r="P21" s="3"/>
    </row>
    <row r="22" spans="1:20" s="9" customFormat="1" ht="36" hidden="1" customHeight="1" x14ac:dyDescent="0.2">
      <c r="A22" s="46" t="s">
        <v>4</v>
      </c>
      <c r="B22" s="47"/>
      <c r="C22" s="6">
        <v>8050824063</v>
      </c>
      <c r="D22" s="6">
        <v>1299138290</v>
      </c>
      <c r="E22" s="6">
        <v>9349962353</v>
      </c>
      <c r="F22" s="6">
        <v>1029065929.5862501</v>
      </c>
      <c r="G22" s="6">
        <v>4635435304.6800003</v>
      </c>
      <c r="H22" s="6">
        <v>5664501234.2662497</v>
      </c>
      <c r="I22" s="7">
        <v>5870050430.1817675</v>
      </c>
      <c r="J22" s="7">
        <v>950886002.71392274</v>
      </c>
      <c r="K22" s="7">
        <v>6820936432.8956909</v>
      </c>
      <c r="L22" s="6">
        <v>5994533434.5161791</v>
      </c>
      <c r="M22" s="6">
        <v>4519771174.5246067</v>
      </c>
      <c r="N22" s="34"/>
      <c r="O22" s="34"/>
      <c r="P22" s="3"/>
    </row>
    <row r="23" spans="1:20" s="9" customFormat="1" ht="27" customHeight="1" x14ac:dyDescent="0.2">
      <c r="A23" s="1"/>
      <c r="B23" s="1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34"/>
      <c r="O23" s="34"/>
      <c r="P23" s="3"/>
    </row>
    <row r="24" spans="1:20" s="9" customFormat="1" ht="29.25" customHeight="1" x14ac:dyDescent="0.2">
      <c r="A24" s="1"/>
      <c r="B24" s="1"/>
      <c r="C24" s="23"/>
      <c r="D24" s="23"/>
      <c r="E24" s="23"/>
      <c r="F24" s="18"/>
      <c r="G24" s="18"/>
      <c r="H24" s="18"/>
      <c r="I24" s="18"/>
      <c r="J24" s="14"/>
      <c r="K24" s="14"/>
      <c r="L24" s="18"/>
      <c r="M24" s="18"/>
      <c r="N24" s="35"/>
      <c r="O24" s="35"/>
      <c r="S24" s="8"/>
    </row>
    <row r="25" spans="1:20" s="9" customFormat="1" ht="29.25" customHeight="1" x14ac:dyDescent="0.2">
      <c r="A25" s="1"/>
      <c r="B25" s="1"/>
      <c r="C25" s="24"/>
      <c r="D25" s="24"/>
      <c r="E25" s="24"/>
      <c r="F25" s="14"/>
      <c r="G25" s="14"/>
      <c r="H25" s="14"/>
      <c r="I25" s="14"/>
      <c r="J25" s="14"/>
      <c r="K25" s="14"/>
      <c r="L25" s="18"/>
      <c r="M25" s="18"/>
      <c r="N25" s="35"/>
      <c r="O25" s="35"/>
      <c r="P25" s="8"/>
    </row>
    <row r="26" spans="1:20" s="9" customFormat="1" ht="29.25" customHeight="1" x14ac:dyDescent="0.2">
      <c r="A26" s="1"/>
      <c r="B26" s="1"/>
      <c r="C26" s="19"/>
      <c r="D26" s="14"/>
      <c r="E26" s="14"/>
      <c r="F26" s="14"/>
      <c r="G26" s="14"/>
      <c r="H26" s="14"/>
      <c r="I26" s="14"/>
      <c r="J26" s="14"/>
      <c r="K26" s="14"/>
      <c r="L26" s="18"/>
      <c r="M26" s="18"/>
      <c r="N26" s="35"/>
      <c r="O26" s="35"/>
    </row>
    <row r="27" spans="1:20" s="9" customFormat="1" ht="29.25" customHeight="1" x14ac:dyDescent="0.2">
      <c r="A27" s="1"/>
      <c r="B27" s="1"/>
      <c r="C27" s="19"/>
      <c r="D27" s="14"/>
      <c r="E27" s="14"/>
      <c r="F27" s="14"/>
      <c r="G27" s="14"/>
      <c r="H27" s="14"/>
      <c r="I27" s="14"/>
      <c r="J27" s="14"/>
      <c r="K27" s="14"/>
      <c r="L27" s="18"/>
      <c r="M27" s="18"/>
      <c r="N27" s="35"/>
      <c r="O27" s="35"/>
    </row>
    <row r="28" spans="1:20" x14ac:dyDescent="0.25">
      <c r="B28" s="1"/>
      <c r="C28" s="19"/>
      <c r="D28" s="14"/>
      <c r="E28" s="14"/>
      <c r="F28" s="14"/>
      <c r="G28" s="14"/>
      <c r="H28" s="14"/>
      <c r="I28" s="20"/>
      <c r="J28" s="14"/>
      <c r="K28" s="14"/>
      <c r="L28" s="18"/>
      <c r="M28" s="18"/>
    </row>
    <row r="29" spans="1:20" x14ac:dyDescent="0.25">
      <c r="K29" s="22"/>
    </row>
    <row r="30" spans="1:20" x14ac:dyDescent="0.25">
      <c r="K30" s="22"/>
    </row>
    <row r="31" spans="1:20" x14ac:dyDescent="0.25">
      <c r="K31" s="22"/>
    </row>
    <row r="32" spans="1:20" x14ac:dyDescent="0.25">
      <c r="K32" s="22"/>
    </row>
    <row r="33" spans="2:11" x14ac:dyDescent="0.25">
      <c r="B33" s="11"/>
      <c r="C33" s="11"/>
      <c r="D33" s="11"/>
      <c r="E33" s="11"/>
      <c r="F33" s="11"/>
      <c r="G33" s="11"/>
      <c r="H33" s="11"/>
      <c r="K33" s="22"/>
    </row>
    <row r="835" spans="23:23" x14ac:dyDescent="0.25">
      <c r="W835" s="11">
        <f>+V835-Q835</f>
        <v>0</v>
      </c>
    </row>
  </sheetData>
  <mergeCells count="15">
    <mergeCell ref="A22:B22"/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2019-08-07T11:48:05Z</cp:lastPrinted>
  <dcterms:created xsi:type="dcterms:W3CDTF">2007-11-29T09:10:22Z</dcterms:created>
  <dcterms:modified xsi:type="dcterms:W3CDTF">2025-02-27T13:51:54Z</dcterms:modified>
</cp:coreProperties>
</file>